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戦力評価" sheetId="1" state="visible" r:id="rId3"/>
    <sheet name="一致率" sheetId="2" state="visible" r:id="rId4"/>
  </sheets>
  <definedNames>
    <definedName function="false" hidden="true" localSheetId="0" name="_xlnm._FilterDatabase" vbProcedure="false">戦力評価!$A$1:$AV$404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<sst xmlns="http://schemas.openxmlformats.org/spreadsheetml/2006/main" count="2028" uniqueCount="798">
  <si>
    <t xml:space="preserve">番号</t>
  </si>
  <si>
    <t xml:space="preserve">シナリオ</t>
  </si>
  <si>
    <t xml:space="preserve">攻撃
分隊</t>
  </si>
  <si>
    <t xml:space="preserve">攻撃
L3</t>
  </si>
  <si>
    <t xml:space="preserve">攻撃
L2</t>
  </si>
  <si>
    <t xml:space="preserve">攻撃
FT</t>
  </si>
  <si>
    <t xml:space="preserve">攻撃
DC</t>
  </si>
  <si>
    <t xml:space="preserve">防御
分隊</t>
  </si>
  <si>
    <t xml:space="preserve">防御
L3</t>
  </si>
  <si>
    <t xml:space="preserve">防御
L2</t>
  </si>
  <si>
    <t xml:space="preserve">防御
FT</t>
  </si>
  <si>
    <t xml:space="preserve">防御
DC</t>
  </si>
  <si>
    <t xml:space="preserve">地雷
Panji</t>
  </si>
  <si>
    <t xml:space="preserve">鉄条
網</t>
  </si>
  <si>
    <t xml:space="preserve">攻撃
戦車 </t>
  </si>
  <si>
    <t xml:space="preserve">防御
戦車 </t>
  </si>
  <si>
    <t xml:space="preserve">攻撃
砲</t>
  </si>
  <si>
    <t xml:space="preserve">防御
砲</t>
  </si>
  <si>
    <t xml:space="preserve">攻撃
OBA</t>
  </si>
  <si>
    <t xml:space="preserve">防御
OBA</t>
  </si>
  <si>
    <t xml:space="preserve">攻撃
航空</t>
  </si>
  <si>
    <t xml:space="preserve">防御
航空</t>
  </si>
  <si>
    <t xml:space="preserve">攻撃側
歩兵質</t>
  </si>
  <si>
    <t xml:space="preserve">防御側
歩兵質</t>
  </si>
  <si>
    <t xml:space="preserve">攻撃側
戦車質</t>
  </si>
  <si>
    <t xml:space="preserve">防御側
戦車質</t>
  </si>
  <si>
    <t xml:space="preserve">攻撃
補正</t>
  </si>
  <si>
    <t xml:space="preserve">備考</t>
  </si>
  <si>
    <t xml:space="preserve">勝ち</t>
  </si>
  <si>
    <t xml:space="preserve">攻撃
歩兵数</t>
  </si>
  <si>
    <t xml:space="preserve">防御
歩兵数</t>
  </si>
  <si>
    <t xml:space="preserve">歩兵
優勢</t>
  </si>
  <si>
    <t xml:space="preserve">戦車
優勢</t>
  </si>
  <si>
    <t xml:space="preserve">戦車
相当</t>
  </si>
  <si>
    <t xml:space="preserve">その他
相当</t>
  </si>
  <si>
    <t xml:space="preserve">総優勢</t>
  </si>
  <si>
    <t xml:space="preserve">優勢率</t>
  </si>
  <si>
    <t xml:space="preserve">予想
勝率</t>
  </si>
  <si>
    <t xml:space="preserve">一致</t>
  </si>
  <si>
    <t xml:space="preserve">優勢率
絶対値</t>
  </si>
  <si>
    <t xml:space="preserve">ELR差</t>
  </si>
  <si>
    <t xml:space="preserve">攻撃側
ELR</t>
  </si>
  <si>
    <t xml:space="preserve">防御側
ELR</t>
  </si>
  <si>
    <t xml:space="preserve">主攻国</t>
  </si>
  <si>
    <t xml:space="preserve">副攻国</t>
  </si>
  <si>
    <t xml:space="preserve">主防国</t>
  </si>
  <si>
    <t xml:space="preserve">副防国</t>
  </si>
  <si>
    <t xml:space="preserve">カットオフ
優勢率</t>
  </si>
  <si>
    <t xml:space="preserve">ターン数</t>
  </si>
  <si>
    <t xml:space="preserve">見積時間</t>
  </si>
  <si>
    <t xml:space="preserve">A</t>
  </si>
  <si>
    <t xml:space="preserve">市街16,L2-20</t>
  </si>
  <si>
    <t xml:space="preserve">防</t>
  </si>
  <si>
    <t xml:space="preserve">ソ</t>
  </si>
  <si>
    <t xml:space="preserve">独</t>
  </si>
  <si>
    <t xml:space="preserve">市街24-20</t>
  </si>
  <si>
    <t xml:space="preserve">フィン</t>
  </si>
  <si>
    <t xml:space="preserve">不防地形・脱出</t>
  </si>
  <si>
    <t xml:space="preserve">攻</t>
  </si>
  <si>
    <t xml:space="preserve">米</t>
  </si>
  <si>
    <t xml:space="preserve">市街32,32,31-32,24</t>
  </si>
  <si>
    <t xml:space="preserve">AP12</t>
  </si>
  <si>
    <t xml:space="preserve">市街20-20</t>
  </si>
  <si>
    <t xml:space="preserve">AP11</t>
  </si>
  <si>
    <t xml:space="preserve">半劣後・市街24-20</t>
  </si>
  <si>
    <t xml:space="preserve">PBP26</t>
  </si>
  <si>
    <t xml:space="preserve">低市街30-32・57L半倒オーバー</t>
  </si>
  <si>
    <t xml:space="preserve">ASL News 38</t>
  </si>
  <si>
    <t xml:space="preserve">平地軟弱ボグ・57L半不倒</t>
  </si>
  <si>
    <t xml:space="preserve">AP14</t>
  </si>
  <si>
    <t xml:space="preserve">市街32-20</t>
  </si>
  <si>
    <t xml:space="preserve">A43</t>
  </si>
  <si>
    <t xml:space="preserve">丘攻めでない</t>
  </si>
  <si>
    <t xml:space="preserve">英</t>
  </si>
  <si>
    <t xml:space="preserve">AD7</t>
  </si>
  <si>
    <t xml:space="preserve">僅劣後・市街24-24</t>
  </si>
  <si>
    <t xml:space="preserve">D3</t>
  </si>
  <si>
    <t xml:space="preserve">市街32-32・完全建物ではない</t>
  </si>
  <si>
    <t xml:space="preserve">EP3</t>
  </si>
  <si>
    <t xml:space="preserve">高市街32,32-20(泥無視)・57LLオーバー・OBA120A120D</t>
  </si>
  <si>
    <t xml:space="preserve">TOT12</t>
  </si>
  <si>
    <t xml:space="preserve">森丘、ロケット２個で１</t>
  </si>
  <si>
    <t xml:space="preserve">D6</t>
  </si>
  <si>
    <t xml:space="preserve">半劣後・市街32,30-30・57LLオーバー</t>
  </si>
  <si>
    <t xml:space="preserve">ASL News 4</t>
  </si>
  <si>
    <t xml:space="preserve">橋・市街・OBA120</t>
  </si>
  <si>
    <t xml:space="preserve">A98</t>
  </si>
  <si>
    <t xml:space="preserve">橋(手前半数)・僅劣後・OBA100</t>
  </si>
  <si>
    <t xml:space="preserve">TEF1-5</t>
  </si>
  <si>
    <t xml:space="preserve">280mm２回ロケット数える</t>
  </si>
  <si>
    <t xml:space="preserve">連</t>
  </si>
  <si>
    <t xml:space="preserve">FF12</t>
  </si>
  <si>
    <t xml:space="preserve">半劣後・市街30-30・OBA120</t>
  </si>
  <si>
    <t xml:space="preserve">EP44</t>
  </si>
  <si>
    <t xml:space="preserve">市街32,32,24-30・57L不倒オーバー</t>
  </si>
  <si>
    <t xml:space="preserve">AP10</t>
  </si>
  <si>
    <t xml:space="preserve">疎生Jg</t>
  </si>
  <si>
    <t xml:space="preserve">日</t>
  </si>
  <si>
    <t xml:space="preserve">CH55</t>
  </si>
  <si>
    <t xml:space="preserve">平地・丘＋洞窟・OBA100,60A150,80D</t>
  </si>
  <si>
    <t xml:space="preserve">広域突破・渡河・88L広い</t>
  </si>
  <si>
    <t xml:space="preserve">AP1</t>
  </si>
  <si>
    <t xml:space="preserve">僅劣後・低市街30-32</t>
  </si>
  <si>
    <t xml:space="preserve">AP16</t>
  </si>
  <si>
    <t xml:space="preserve">低市街16-24</t>
  </si>
  <si>
    <t xml:space="preserve">伊</t>
  </si>
  <si>
    <t xml:space="preserve">FF14</t>
  </si>
  <si>
    <t xml:space="preserve">丘</t>
  </si>
  <si>
    <t xml:space="preserve">パ</t>
  </si>
  <si>
    <t xml:space="preserve">市街32-16</t>
  </si>
  <si>
    <t xml:space="preserve">密生Jg</t>
  </si>
  <si>
    <t xml:space="preserve">EP84</t>
  </si>
  <si>
    <t xml:space="preserve">T1</t>
  </si>
  <si>
    <t xml:space="preserve">防2MMG=1SQ</t>
  </si>
  <si>
    <t xml:space="preserve">D10</t>
  </si>
  <si>
    <t xml:space="preserve">市街32,32,-32,32・88L・初期の独敗を無視・OBA120A100D</t>
  </si>
  <si>
    <t xml:space="preserve">デスメイズ(0.5)</t>
  </si>
  <si>
    <t xml:space="preserve">NQNG4</t>
  </si>
  <si>
    <t xml:space="preserve">A25</t>
  </si>
  <si>
    <t xml:space="preserve">市街FT-24・88LL無砲塔</t>
  </si>
  <si>
    <t xml:space="preserve">NQNG6</t>
  </si>
  <si>
    <t xml:space="preserve">橋２本・市街24,L2-32</t>
  </si>
  <si>
    <t xml:space="preserve">分</t>
  </si>
  <si>
    <t xml:space="preserve">A27</t>
  </si>
  <si>
    <t xml:space="preserve">J</t>
  </si>
  <si>
    <t xml:space="preserve">丘(攻OBA100+80)・M3MMG=SQ</t>
  </si>
  <si>
    <t xml:space="preserve">AD6</t>
  </si>
  <si>
    <t xml:space="preserve">防御側脱出・市街32,OT34,21-30</t>
  </si>
  <si>
    <t xml:space="preserve">攻防不明・市街24-20・OBA100</t>
  </si>
  <si>
    <t xml:space="preserve">（独）</t>
  </si>
  <si>
    <t xml:space="preserve">（ソ）</t>
  </si>
  <si>
    <t xml:space="preserve">低市街30-32</t>
  </si>
  <si>
    <t xml:space="preserve">AH2</t>
  </si>
  <si>
    <t xml:space="preserve">A117</t>
  </si>
  <si>
    <t xml:space="preserve">疎生・密生Jg</t>
  </si>
  <si>
    <t xml:space="preserve">RB2</t>
  </si>
  <si>
    <t xml:space="preserve">市街32,32,32,30-32,32,24</t>
  </si>
  <si>
    <t xml:space="preserve">D9</t>
  </si>
  <si>
    <t xml:space="preserve">低市街31-32,28・57LL不倒オーバー・OBA100</t>
  </si>
  <si>
    <t xml:space="preserve">J19</t>
  </si>
  <si>
    <t xml:space="preserve">平地</t>
  </si>
  <si>
    <t xml:space="preserve">D13</t>
  </si>
  <si>
    <t xml:space="preserve">橋(手前半数)・OBA100</t>
  </si>
  <si>
    <t xml:space="preserve">仏</t>
  </si>
  <si>
    <t xml:space="preserve">U33</t>
  </si>
  <si>
    <t xml:space="preserve">不防地形・全劣後・市街</t>
  </si>
  <si>
    <t xml:space="preserve">J33</t>
  </si>
  <si>
    <t xml:space="preserve">市街32-36・OBA120・88L</t>
  </si>
  <si>
    <t xml:space="preserve">D8</t>
  </si>
  <si>
    <t xml:space="preserve">市街32,31-30・57LL不倒オーバー</t>
  </si>
  <si>
    <t xml:space="preserve">OAF9</t>
  </si>
  <si>
    <t xml:space="preserve">半劣後・市街24-24</t>
  </si>
  <si>
    <t xml:space="preserve">広域突破</t>
  </si>
  <si>
    <t xml:space="preserve">D17</t>
  </si>
  <si>
    <t xml:space="preserve">米バランス・57L不倒オーバー</t>
  </si>
  <si>
    <t xml:space="preserve">FF13</t>
  </si>
  <si>
    <t xml:space="preserve">狭丘・SS8-3-8*5</t>
  </si>
  <si>
    <t xml:space="preserve">U26</t>
  </si>
  <si>
    <t xml:space="preserve">丘(攻盤外砲)・固定砲除く・OBA100</t>
  </si>
  <si>
    <t xml:space="preserve">T3</t>
  </si>
  <si>
    <t xml:space="preserve">短狭丘</t>
  </si>
  <si>
    <t xml:space="preserve">E</t>
  </si>
  <si>
    <t xml:space="preserve">丘・平地・OBA100</t>
  </si>
  <si>
    <t xml:space="preserve">Buck9</t>
  </si>
  <si>
    <t xml:space="preserve">盤外砲は一部しか狙えない</t>
  </si>
  <si>
    <t xml:space="preserve">U40</t>
  </si>
  <si>
    <t xml:space="preserve">一部泥・OBA100</t>
  </si>
  <si>
    <t xml:space="preserve">A100</t>
  </si>
  <si>
    <t xml:space="preserve">全劣後・低市街24-24,L2</t>
  </si>
  <si>
    <t xml:space="preserve">麦畑</t>
  </si>
  <si>
    <t xml:space="preserve">SS5-4-8・市街32-24・1回航空支援無視・OBA150A</t>
  </si>
  <si>
    <t xml:space="preserve">A45</t>
  </si>
  <si>
    <t xml:space="preserve">広域突破・密生Jg・OBA100</t>
  </si>
  <si>
    <t xml:space="preserve">U18</t>
  </si>
  <si>
    <t xml:space="preserve">コンボイ</t>
  </si>
  <si>
    <t xml:space="preserve">BdF#2</t>
  </si>
  <si>
    <t xml:space="preserve">深雪・OBA100</t>
  </si>
  <si>
    <t xml:space="preserve">ASL News 2 </t>
  </si>
  <si>
    <t xml:space="preserve">市街36-24・OBA100</t>
  </si>
  <si>
    <t xml:space="preserve">U36</t>
  </si>
  <si>
    <t xml:space="preserve">迫撃砲と戦車除く・泥・平地・池・OBA100D</t>
  </si>
  <si>
    <t xml:space="preserve">半劣後</t>
  </si>
  <si>
    <t xml:space="preserve">U21</t>
  </si>
  <si>
    <t xml:space="preserve">市街24-24</t>
  </si>
  <si>
    <t xml:space="preserve">D5</t>
  </si>
  <si>
    <t xml:space="preserve">市街32,29-36,32,29・OBA120・増援５個扱い</t>
  </si>
  <si>
    <t xml:space="preserve">A14</t>
  </si>
  <si>
    <t xml:space="preserve">橋はすぐ越えられるので非適用・20L=砲</t>
  </si>
  <si>
    <t xml:space="preserve">短狭丘・洞窟・攻10-3MGH3M3</t>
  </si>
  <si>
    <t xml:space="preserve">J24</t>
  </si>
  <si>
    <t xml:space="preserve">RB1</t>
  </si>
  <si>
    <t xml:space="preserve">無火爆要塞・市街30-30・OBA100A</t>
  </si>
  <si>
    <t xml:space="preserve">AD9</t>
  </si>
  <si>
    <t xml:space="preserve">OBA120,100A</t>
  </si>
  <si>
    <t xml:space="preserve">中</t>
  </si>
  <si>
    <t xml:space="preserve">U19</t>
  </si>
  <si>
    <t xml:space="preserve">僅劣後・Carr=2HS・市街32-24</t>
  </si>
  <si>
    <t xml:space="preserve">ASL News 39</t>
  </si>
  <si>
    <t xml:space="preserve">泥(非市街)・市街FT-24・クロコvsPSK</t>
  </si>
  <si>
    <t xml:space="preserve">A39</t>
  </si>
  <si>
    <t xml:space="preserve">丘(攻盤外砲)・平地(戦車優勢FT)・OBA100</t>
  </si>
  <si>
    <t xml:space="preserve">A26</t>
  </si>
  <si>
    <t xml:space="preserve">丘・平地</t>
  </si>
  <si>
    <t xml:space="preserve">枢</t>
  </si>
  <si>
    <t xml:space="preserve">TAC74</t>
  </si>
  <si>
    <t xml:space="preserve">完全建物・市街32-32・IS-2m・88L半倒・OBA120</t>
  </si>
  <si>
    <t xml:space="preserve">TAC25</t>
  </si>
  <si>
    <t xml:space="preserve">丘(攻盤外砲)・OBA100</t>
  </si>
  <si>
    <t xml:space="preserve">TAC32</t>
  </si>
  <si>
    <t xml:space="preserve">広域突破・僅劣後・88L広い</t>
  </si>
  <si>
    <t xml:space="preserve">J17</t>
  </si>
  <si>
    <t xml:space="preserve">完全隠匿・日本バランス・OBA100</t>
  </si>
  <si>
    <t xml:space="preserve">TAC15</t>
  </si>
  <si>
    <t xml:space="preserve">平地・ソ連バランス・ソ徴攻20%・市街20-24・OBA100</t>
  </si>
  <si>
    <t xml:space="preserve">J15</t>
  </si>
  <si>
    <t xml:space="preserve">spigot mortarは砲とする・洞窟</t>
  </si>
  <si>
    <t xml:space="preserve">AP3</t>
  </si>
  <si>
    <t xml:space="preserve">TAC50</t>
  </si>
  <si>
    <t xml:space="preserve">丘・OBA100</t>
  </si>
  <si>
    <t xml:space="preserve">TAC49</t>
  </si>
  <si>
    <t xml:space="preserve">低市街24-24,L2・IS-2m・OBA120制限付</t>
  </si>
  <si>
    <t xml:space="preserve">A13</t>
  </si>
  <si>
    <t xml:space="preserve">U20</t>
  </si>
  <si>
    <t xml:space="preserve">PBP20</t>
  </si>
  <si>
    <t xml:space="preserve">TAC36</t>
  </si>
  <si>
    <t xml:space="preserve">市街32-30</t>
  </si>
  <si>
    <t xml:space="preserve">AP9</t>
  </si>
  <si>
    <t xml:space="preserve">市街30-30・OBA120</t>
  </si>
  <si>
    <t xml:space="preserve">ASL News 42</t>
  </si>
  <si>
    <t xml:space="preserve">TAC24</t>
  </si>
  <si>
    <t xml:space="preserve">平地(戦車57)・半劣後・OBA100</t>
  </si>
  <si>
    <t xml:space="preserve">丘で守ると広い突破になる</t>
  </si>
  <si>
    <t xml:space="preserve">J18</t>
  </si>
  <si>
    <t xml:space="preserve">丘＋洞窟(攻OBA120)</t>
  </si>
  <si>
    <t xml:space="preserve">AP6</t>
  </si>
  <si>
    <t xml:space="preserve">広域突破・全劣後・OBA150</t>
  </si>
  <si>
    <t xml:space="preserve">A97</t>
  </si>
  <si>
    <t xml:space="preserve">平地(戦車優勢45,4・76)・広い突破を無視・OBA100</t>
  </si>
  <si>
    <t xml:space="preserve">J35</t>
  </si>
  <si>
    <t xml:space="preserve">疎生Jg・FT-17・中国扱い</t>
  </si>
  <si>
    <t xml:space="preserve">泰（中）</t>
  </si>
  <si>
    <t xml:space="preserve">TAC4</t>
  </si>
  <si>
    <t xml:space="preserve">丘(攻盤外砲)・前面泥・平地・半劣後</t>
  </si>
  <si>
    <t xml:space="preserve">U45</t>
  </si>
  <si>
    <t xml:space="preserve">独楽勝後防御・市街・OBA100</t>
  </si>
  <si>
    <t xml:space="preserve">TAC42</t>
  </si>
  <si>
    <t xml:space="preserve">市街32-30・OBA100</t>
  </si>
  <si>
    <t xml:space="preserve">TAC30</t>
  </si>
  <si>
    <t xml:space="preserve">洞窟・森丘</t>
  </si>
  <si>
    <t xml:space="preserve">A8</t>
  </si>
  <si>
    <t xml:space="preserve">ソ連バランス・24-20</t>
  </si>
  <si>
    <t xml:space="preserve">U30</t>
  </si>
  <si>
    <t xml:space="preserve">不防地形</t>
  </si>
  <si>
    <t xml:space="preserve">TAC37</t>
  </si>
  <si>
    <t xml:space="preserve">半劣後・市街24,L2-32</t>
  </si>
  <si>
    <t xml:space="preserve">OAF1</t>
  </si>
  <si>
    <t xml:space="preserve">広域突破・丘打消し・88L広い・OBA120</t>
  </si>
  <si>
    <t xml:space="preserve">TAC48</t>
  </si>
  <si>
    <t xml:space="preserve">M3MMG=SQ</t>
  </si>
  <si>
    <t xml:space="preserve">TAC18</t>
  </si>
  <si>
    <t xml:space="preserve">市街24,L2-32</t>
  </si>
  <si>
    <t xml:space="preserve">OAF3</t>
  </si>
  <si>
    <t xml:space="preserve">市街30-30・57L半不倒</t>
  </si>
  <si>
    <t xml:space="preserve">A31</t>
  </si>
  <si>
    <t xml:space="preserve">A24</t>
  </si>
  <si>
    <t xml:space="preserve">広い突破(出口は半分)・市街30-24</t>
  </si>
  <si>
    <t xml:space="preserve">疎生Jg・キャリア=4HS</t>
  </si>
  <si>
    <t xml:space="preserve">TAC16</t>
  </si>
  <si>
    <t xml:space="preserve">A66</t>
  </si>
  <si>
    <t xml:space="preserve">僅劣後・非市街</t>
  </si>
  <si>
    <t xml:space="preserve">A15</t>
  </si>
  <si>
    <t xml:space="preserve">平丘・防御側緩い配置移動制限</t>
  </si>
  <si>
    <t xml:space="preserve">GSTK7</t>
  </si>
  <si>
    <t xml:space="preserve">Carr=3HS・２か所防衛・市街32,32-32,30・57L不倒オーバー</t>
  </si>
  <si>
    <t xml:space="preserve">近接奇襲＋広域突破・市街24-16</t>
  </si>
  <si>
    <t xml:space="preserve">橋４本・半劣後・市街24-24・57LLオーバー</t>
  </si>
  <si>
    <t xml:space="preserve">A22</t>
  </si>
  <si>
    <t xml:space="preserve">橋３本・市街24-24</t>
  </si>
  <si>
    <t xml:space="preserve">PB-CH(E)</t>
  </si>
  <si>
    <t xml:space="preserve">橋３本・FT-17</t>
  </si>
  <si>
    <t xml:space="preserve">A52</t>
  </si>
  <si>
    <t xml:space="preserve">低市街20-24・88L</t>
  </si>
  <si>
    <t xml:space="preserve">航空支援を使うと広域突破になる・市街</t>
  </si>
  <si>
    <t xml:space="preserve">AP2</t>
  </si>
  <si>
    <t xml:space="preserve">広域突破・57L広いオーバー</t>
  </si>
  <si>
    <t xml:space="preserve">A16</t>
  </si>
  <si>
    <t xml:space="preserve">平地(戦車45)・盤外砲は一部のみ</t>
  </si>
  <si>
    <t xml:space="preserve">CH81</t>
  </si>
  <si>
    <t xml:space="preserve">SPWsMG=1HS・OBA100A100D</t>
  </si>
  <si>
    <t xml:space="preserve">D4</t>
  </si>
  <si>
    <t xml:space="preserve">広域突破(縦深の２倍)・市街29-32,26・OBA100</t>
  </si>
  <si>
    <t xml:space="preserve">広域突破(縦深の２倍)・密生Jg</t>
  </si>
  <si>
    <t xml:space="preserve">D2</t>
  </si>
  <si>
    <t xml:space="preserve">TAC67</t>
  </si>
  <si>
    <t xml:space="preserve">平地・OBA100</t>
  </si>
  <si>
    <t xml:space="preserve">AP171</t>
  </si>
  <si>
    <t xml:space="preserve">D</t>
  </si>
  <si>
    <t xml:space="preserve">完全隠匿・ソ徴攻40%・低市街20-24・防1H1MMG=1.5SQ</t>
  </si>
  <si>
    <t xml:space="preserve">SX5</t>
  </si>
  <si>
    <t xml:space="preserve">平地(戦車優勢75,85)・無火爆要塞(木)</t>
  </si>
  <si>
    <t xml:space="preserve">完全隠匿・市街16-9</t>
  </si>
  <si>
    <t xml:space="preserve">A10</t>
  </si>
  <si>
    <t xml:space="preserve">深雪・丘</t>
  </si>
  <si>
    <t xml:space="preserve">A60</t>
  </si>
  <si>
    <t xml:space="preserve">PBP21</t>
  </si>
  <si>
    <t xml:space="preserve">中国扱い・市街16-16</t>
  </si>
  <si>
    <t xml:space="preserve">ボ（中）</t>
  </si>
  <si>
    <t xml:space="preserve">A110</t>
  </si>
  <si>
    <t xml:space="preserve">中国エリート扱い・完全建物・無火爆要塞・市街24-24</t>
  </si>
  <si>
    <t xml:space="preserve">無敵戦車</t>
  </si>
  <si>
    <t xml:space="preserve">SX8</t>
  </si>
  <si>
    <t xml:space="preserve">HD倒せず３倍不可・M3MMG=SQ・市街20-20</t>
  </si>
  <si>
    <t xml:space="preserve">ASL News 21</t>
  </si>
  <si>
    <t xml:space="preserve">橋２本(手前半数)</t>
  </si>
  <si>
    <t xml:space="preserve">D16</t>
  </si>
  <si>
    <t xml:space="preserve">夜間ルール無視</t>
  </si>
  <si>
    <t xml:space="preserve">T4</t>
  </si>
  <si>
    <t xml:space="preserve">両者10-3・市街24-24</t>
  </si>
  <si>
    <t xml:space="preserve">ASL News 41</t>
  </si>
  <si>
    <t xml:space="preserve">TEF1-7</t>
  </si>
  <si>
    <t xml:space="preserve">低市街20-30・僅劣後</t>
  </si>
  <si>
    <t xml:space="preserve">TEF1-6</t>
  </si>
  <si>
    <t xml:space="preserve">SSライフル</t>
  </si>
  <si>
    <t xml:space="preserve">TAC70</t>
  </si>
  <si>
    <t xml:space="preserve">深雪・僅劣後・低市街20-32</t>
  </si>
  <si>
    <t xml:space="preserve">U47</t>
  </si>
  <si>
    <t xml:space="preserve">市街20-20・88LL</t>
  </si>
  <si>
    <t xml:space="preserve">OAF5</t>
  </si>
  <si>
    <t xml:space="preserve">運河・平地により広域突破無視</t>
  </si>
  <si>
    <t xml:space="preserve">BoF1</t>
  </si>
  <si>
    <t xml:space="preserve">攻防不明・中国徴攻20%・低市街</t>
  </si>
  <si>
    <t xml:space="preserve">（中）</t>
  </si>
  <si>
    <t xml:space="preserve">（日）</t>
  </si>
  <si>
    <t xml:space="preserve">RB5</t>
  </si>
  <si>
    <t xml:space="preserve">高市街32*9-32*5.OT34・僅劣後・OBA100A120D</t>
  </si>
  <si>
    <t xml:space="preserve">TAC39</t>
  </si>
  <si>
    <t xml:space="preserve">雪短狭丘</t>
  </si>
  <si>
    <t xml:space="preserve">EP45</t>
  </si>
  <si>
    <t xml:space="preserve">深雪・無火爆要塞・市街32-30・OBA100A</t>
  </si>
  <si>
    <t xml:space="preserve">EP18</t>
  </si>
  <si>
    <t xml:space="preserve">深雪・ソ徴攻20%・僅劣後</t>
  </si>
  <si>
    <t xml:space="preserve">BoF8</t>
  </si>
  <si>
    <t xml:space="preserve">無火爆要塞・市街20-20</t>
  </si>
  <si>
    <t xml:space="preserve">KGP11</t>
  </si>
  <si>
    <t xml:space="preserve">分割防御・丘(OBA)打消・OBA150制限付</t>
  </si>
  <si>
    <t xml:space="preserve">A63</t>
  </si>
  <si>
    <t xml:space="preserve">BdF#7</t>
  </si>
  <si>
    <t xml:space="preserve">深雪・251sMG=HS・OBA100</t>
  </si>
  <si>
    <t xml:space="preserve">KGP3</t>
  </si>
  <si>
    <t xml:space="preserve">完全隠匿・倒せず劣後不可</t>
  </si>
  <si>
    <t xml:space="preserve">BdF#8</t>
  </si>
  <si>
    <t xml:space="preserve">僅劣後・無火爆要塞・OBA100</t>
  </si>
  <si>
    <t xml:space="preserve">攻9-2ヒーロー・近接奇襲(VC砲即破壊可)</t>
  </si>
  <si>
    <t xml:space="preserve">BoF5</t>
  </si>
  <si>
    <t xml:space="preserve">TAC55</t>
  </si>
  <si>
    <t xml:space="preserve">平丘・Carr=6HS・伊６割</t>
  </si>
  <si>
    <t xml:space="preserve">A17</t>
  </si>
  <si>
    <t xml:space="preserve">平地(戦車・砲は増援)・完全建物・市街24-20</t>
  </si>
  <si>
    <t xml:space="preserve">PBP30</t>
  </si>
  <si>
    <t xml:space="preserve">完全建物・市街24-24</t>
  </si>
  <si>
    <t xml:space="preserve">北（ソ）</t>
  </si>
  <si>
    <t xml:space="preserve">D12</t>
  </si>
  <si>
    <t xml:space="preserve">市街30-24</t>
  </si>
  <si>
    <t xml:space="preserve">AD10</t>
  </si>
  <si>
    <t xml:space="preserve">木低市街16-20</t>
  </si>
  <si>
    <t xml:space="preserve">PB7</t>
  </si>
  <si>
    <t xml:space="preserve">完全建物・市街24-24・IS-2m</t>
  </si>
  <si>
    <t xml:space="preserve">FF11</t>
  </si>
  <si>
    <t xml:space="preserve">攻防不明・市街・独バランス・OBA150</t>
  </si>
  <si>
    <t xml:space="preserve">（パ）</t>
  </si>
  <si>
    <t xml:space="preserve">U14</t>
  </si>
  <si>
    <t xml:space="preserve">不防地形・丘打消・半劣後</t>
  </si>
  <si>
    <t xml:space="preserve">A67</t>
  </si>
  <si>
    <t xml:space="preserve">ブ（米）</t>
  </si>
  <si>
    <t xml:space="preserve">PB2</t>
  </si>
  <si>
    <t xml:space="preserve">市街20-16</t>
  </si>
  <si>
    <t xml:space="preserve">AP13</t>
  </si>
  <si>
    <t xml:space="preserve">ソ徴攻100%・低市街12-20</t>
  </si>
  <si>
    <t xml:space="preserve">KGP6</t>
  </si>
  <si>
    <t xml:space="preserve">丘・半劣後</t>
  </si>
  <si>
    <t xml:space="preserve">KGP7</t>
  </si>
  <si>
    <t xml:space="preserve">独1SQ,非装甲ht,ART取除く</t>
  </si>
  <si>
    <t xml:space="preserve">A107</t>
  </si>
  <si>
    <t xml:space="preserve">ソ徴攻20%・SSライフル</t>
  </si>
  <si>
    <t xml:space="preserve">CH75</t>
  </si>
  <si>
    <t xml:space="preserve">加T各3,Lynx2,SQ-1,ド9-1TL</t>
  </si>
  <si>
    <t xml:space="preserve">PB9</t>
  </si>
  <si>
    <t xml:space="preserve">独徴募兵-1</t>
  </si>
  <si>
    <t xml:space="preserve">EP99</t>
  </si>
  <si>
    <t xml:space="preserve">半劣後・独両増援・ソSQ-2,KV1-1</t>
  </si>
  <si>
    <t xml:space="preserve">D7</t>
  </si>
  <si>
    <t xml:space="preserve">高市街32,32,25,FTT3-30・ソ連BL・AT-3</t>
  </si>
  <si>
    <t xml:space="preserve">密生Jg・日SQE+3,1+3</t>
  </si>
  <si>
    <t xml:space="preserve">U22</t>
  </si>
  <si>
    <t xml:space="preserve">全劣後・Carr=2HS</t>
  </si>
  <si>
    <t xml:space="preserve">PB-CH(B)</t>
  </si>
  <si>
    <t xml:space="preserve">分割防御・ソSQ-2・戦車-1・全劣後</t>
  </si>
  <si>
    <t xml:space="preserve">TAC19</t>
  </si>
  <si>
    <t xml:space="preserve">米SQ増-2・全劣後・低市街24-36</t>
  </si>
  <si>
    <t xml:space="preserve">AD4</t>
  </si>
  <si>
    <t xml:space="preserve">近接奇襲・英戦-2,SQ-1・狭いのでロケット数える</t>
  </si>
  <si>
    <t xml:space="preserve">OAF4</t>
  </si>
  <si>
    <t xml:space="preserve">近接奇襲・市街30-24・僅劣後・ドSQ+1米戦-1</t>
  </si>
  <si>
    <t xml:space="preserve">J29</t>
  </si>
  <si>
    <t xml:space="preserve">高市街32,32,25-24・OBA100</t>
  </si>
  <si>
    <t xml:space="preserve">J32</t>
  </si>
  <si>
    <t xml:space="preserve">市街24-24・57L</t>
  </si>
  <si>
    <t xml:space="preserve">BoF3</t>
  </si>
  <si>
    <t xml:space="preserve">分割防御としない</t>
  </si>
  <si>
    <t xml:space="preserve">A54</t>
  </si>
  <si>
    <t xml:space="preserve">深雪・OBA120</t>
  </si>
  <si>
    <t xml:space="preserve">B</t>
  </si>
  <si>
    <t xml:space="preserve">攻防不明・高市街32,32,24-24・完全建物</t>
  </si>
  <si>
    <t xml:space="preserve">AH1</t>
  </si>
  <si>
    <t xml:space="preserve">涸れ谷で左右阻害広域突破・ソ-1SQ・市街24-24</t>
  </si>
  <si>
    <t xml:space="preserve">TOT11</t>
  </si>
  <si>
    <t xml:space="preserve">泥無視(防車泥bog・煙幕可)・ドSQ+3&amp;L+1・OBA100A煙D</t>
  </si>
  <si>
    <t xml:space="preserve">AP87</t>
  </si>
  <si>
    <t xml:space="preserve">日BL B2・分割防御・丘(OBA)打消・英新兵</t>
  </si>
  <si>
    <t xml:space="preserve">AD11</t>
  </si>
  <si>
    <t xml:space="preserve">夜間無視</t>
  </si>
  <si>
    <t xml:space="preserve">AP78</t>
  </si>
  <si>
    <t xml:space="preserve">SMG=HS・市街32-30</t>
  </si>
  <si>
    <t xml:space="preserve">短狭丘・無敵戦車</t>
  </si>
  <si>
    <t xml:space="preserve">AP86</t>
  </si>
  <si>
    <t xml:space="preserve">EP61</t>
  </si>
  <si>
    <t xml:space="preserve">半劣後・チハ改TK10・戦車戦評価不能</t>
  </si>
  <si>
    <t xml:space="preserve">（米）</t>
  </si>
  <si>
    <t xml:space="preserve">AP92</t>
  </si>
  <si>
    <t xml:space="preserve">最初丘にいない・carr=2HS・バランスB3</t>
  </si>
  <si>
    <t xml:space="preserve">A92</t>
  </si>
  <si>
    <t xml:space="preserve">日本戦車TK5・戦車戦評価不能</t>
  </si>
  <si>
    <t xml:space="preserve">分割防御(防半数後半)</t>
  </si>
  <si>
    <t xml:space="preserve">KE4</t>
  </si>
  <si>
    <t xml:space="preserve">風上煙幕</t>
  </si>
  <si>
    <t xml:space="preserve">Buck4</t>
  </si>
  <si>
    <t xml:space="preserve">疎生Jg・短狭丘</t>
  </si>
  <si>
    <t xml:space="preserve">KE9</t>
  </si>
  <si>
    <t xml:space="preserve">戦車戦評価不能</t>
  </si>
  <si>
    <t xml:space="preserve">（英）</t>
  </si>
  <si>
    <t xml:space="preserve">CH62</t>
  </si>
  <si>
    <t xml:space="preserve">疎生Jg・完全隠匿・パンジス化・60OBA=SW</t>
  </si>
  <si>
    <t xml:space="preserve">TAC7</t>
  </si>
  <si>
    <t xml:space="preserve">分割防御・88L分割</t>
  </si>
  <si>
    <t xml:space="preserve">FT10</t>
  </si>
  <si>
    <t xml:space="preserve">FT01</t>
  </si>
  <si>
    <t xml:space="preserve">疎生Jg・泥・FT-17・日歩戦1.5倍</t>
  </si>
  <si>
    <t xml:space="preserve">TAC12</t>
  </si>
  <si>
    <t xml:space="preserve">市街32-30・完全建物</t>
  </si>
  <si>
    <t xml:space="preserve">SX3</t>
  </si>
  <si>
    <t xml:space="preserve">BoF2</t>
  </si>
  <si>
    <t xml:space="preserve">FT-17</t>
  </si>
  <si>
    <t xml:space="preserve">J22</t>
  </si>
  <si>
    <t xml:space="preserve">高市街OT-34・ソ徴攻20%</t>
  </si>
  <si>
    <t xml:space="preserve">AP77</t>
  </si>
  <si>
    <t xml:space="preserve">分割防御・半劣後・独バランス3・57LLオーバー・OBA150</t>
  </si>
  <si>
    <t xml:space="preserve">GSTK6</t>
  </si>
  <si>
    <t xml:space="preserve">分割防御・市街32-30・57L分割</t>
  </si>
  <si>
    <t xml:space="preserve">GSTK１</t>
  </si>
  <si>
    <t xml:space="preserve">戦車途中帰還・低市街20-24</t>
  </si>
  <si>
    <t xml:space="preserve">GSTK2</t>
  </si>
  <si>
    <t xml:space="preserve">英バランス・市街20-20</t>
  </si>
  <si>
    <t xml:space="preserve">D1</t>
  </si>
  <si>
    <t xml:space="preserve">市街24-30</t>
  </si>
  <si>
    <t xml:space="preserve">GSTK5</t>
  </si>
  <si>
    <t xml:space="preserve">市街30-20</t>
  </si>
  <si>
    <t xml:space="preserve">Mortain7</t>
  </si>
  <si>
    <t xml:space="preserve">OBA100</t>
  </si>
  <si>
    <t xml:space="preserve">WCW10</t>
  </si>
  <si>
    <t xml:space="preserve">中国PSW221・テケFP4・チロ+1・非市街</t>
  </si>
  <si>
    <t xml:space="preserve">FT06</t>
  </si>
  <si>
    <t xml:space="preserve">攻防不明</t>
  </si>
  <si>
    <t xml:space="preserve">（枢）</t>
  </si>
  <si>
    <t xml:space="preserve">AP124</t>
  </si>
  <si>
    <t xml:space="preserve">爆薬２で橋１つ爆破想定・OBA100</t>
  </si>
  <si>
    <t xml:space="preserve">AD5</t>
  </si>
  <si>
    <t xml:space="preserve">SQ日-3米+1・完全建物扱い・市街32-24・無火爆要塞</t>
  </si>
  <si>
    <t xml:space="preserve">完全隠匿</t>
  </si>
  <si>
    <t xml:space="preserve">AP123</t>
  </si>
  <si>
    <t xml:space="preserve">分割防御・非市街(木疎)ドSQ-5,FT-1,DC-1</t>
  </si>
  <si>
    <t xml:space="preserve">WaR3</t>
  </si>
  <si>
    <t xml:space="preserve">AP84</t>
  </si>
  <si>
    <t xml:space="preserve">疎生Jg(建物)・減少SQは0.75・英バランス</t>
  </si>
  <si>
    <t xml:space="preserve">AP126</t>
  </si>
  <si>
    <t xml:space="preserve">疎生Jg・中国BL・SQ+3・+L8-1・LMG+2</t>
  </si>
  <si>
    <t xml:space="preserve">AP80</t>
  </si>
  <si>
    <t xml:space="preserve">平丘・StuG-1,20L-1・88L</t>
  </si>
  <si>
    <t xml:space="preserve">A103</t>
  </si>
  <si>
    <t xml:space="preserve">市街32-24</t>
  </si>
  <si>
    <t xml:space="preserve">AP81</t>
  </si>
  <si>
    <t xml:space="preserve">M3MMG=SQ・米M4+2</t>
  </si>
  <si>
    <t xml:space="preserve">AP129</t>
  </si>
  <si>
    <t xml:space="preserve">丘(OBA120)・独SS・戦+1・SQ+2・禁放火</t>
  </si>
  <si>
    <t xml:space="preserve">PBP24</t>
  </si>
  <si>
    <t xml:space="preserve">RB6</t>
  </si>
  <si>
    <t xml:space="preserve">AD2</t>
  </si>
  <si>
    <t xml:space="preserve">独パンター-1・AA-2・市街24-24</t>
  </si>
  <si>
    <t xml:space="preserve">A9</t>
  </si>
  <si>
    <t xml:space="preserve">丘・操作班無し</t>
  </si>
  <si>
    <t xml:space="preserve">A41</t>
  </si>
  <si>
    <t xml:space="preserve">疎生Jg・固定wire無視・操作班算入</t>
  </si>
  <si>
    <t xml:space="preserve">PBP28</t>
  </si>
  <si>
    <t xml:space="preserve">Mortain4</t>
  </si>
  <si>
    <t xml:space="preserve">AP131</t>
  </si>
  <si>
    <t xml:space="preserve">泥(市街)・全劣後・独バランス・市街24-24</t>
  </si>
  <si>
    <t xml:space="preserve">AP76</t>
  </si>
  <si>
    <t xml:space="preserve">米37LL-1・半劣後・OBA150,100</t>
  </si>
  <si>
    <t xml:space="preserve">A101</t>
  </si>
  <si>
    <t xml:space="preserve">平地(戦車57)・日AFV戦車扱い</t>
  </si>
  <si>
    <t xml:space="preserve">SX1</t>
  </si>
  <si>
    <t xml:space="preserve">37*=砲・仏バランス・市街24-16</t>
  </si>
  <si>
    <t xml:space="preserve">FT09</t>
  </si>
  <si>
    <t xml:space="preserve">ASL News 35</t>
  </si>
  <si>
    <t xml:space="preserve">AP125</t>
  </si>
  <si>
    <t xml:space="preserve">丘包囲・日+1SQ米-1SQ</t>
  </si>
  <si>
    <t xml:space="preserve">A113</t>
  </si>
  <si>
    <t xml:space="preserve">Jg無視・日TK5,SQ-5,Gun-1・英SQ+1</t>
  </si>
  <si>
    <t xml:space="preserve">TAC59</t>
  </si>
  <si>
    <t xml:space="preserve">広域突破・独バランス・仏-1SQ・OBA100</t>
  </si>
  <si>
    <t xml:space="preserve">WaR2</t>
  </si>
  <si>
    <t xml:space="preserve">米戦-4・SQ-4</t>
  </si>
  <si>
    <t xml:space="preserve">A116</t>
  </si>
  <si>
    <t xml:space="preserve">密疎生Jg・日SQ+4&amp;L+1・米SQ-1</t>
  </si>
  <si>
    <t xml:space="preserve">J178</t>
  </si>
  <si>
    <t xml:space="preserve">PB3</t>
  </si>
  <si>
    <t xml:space="preserve">GRE4</t>
  </si>
  <si>
    <t xml:space="preserve">疎生Jg・ハ号TKそのまま</t>
  </si>
  <si>
    <t xml:space="preserve">AP98</t>
  </si>
  <si>
    <t xml:space="preserve">半劣後・88L</t>
  </si>
  <si>
    <t xml:space="preserve">TAC41</t>
  </si>
  <si>
    <t xml:space="preserve">密生Jg・事前計画OBA3</t>
  </si>
  <si>
    <t xml:space="preserve">J34</t>
  </si>
  <si>
    <t xml:space="preserve">パSQ+2・市街16-16</t>
  </si>
  <si>
    <t xml:space="preserve">AP15</t>
  </si>
  <si>
    <t xml:space="preserve">疎生Jg、日バランス</t>
  </si>
  <si>
    <t xml:space="preserve">平地(戦車37)・完全隠匿</t>
  </si>
  <si>
    <t xml:space="preserve">A118</t>
  </si>
  <si>
    <t xml:space="preserve">密疎生Jg・日本SQ+6</t>
  </si>
  <si>
    <t xml:space="preserve">FT05</t>
  </si>
  <si>
    <t xml:space="preserve">コンボイは平地扱い・砲は増援</t>
  </si>
  <si>
    <t xml:space="preserve">CH97</t>
  </si>
  <si>
    <t xml:space="preserve">近接奇襲・森-2+Hero・日+2SQ・英-2crew</t>
  </si>
  <si>
    <t xml:space="preserve">PBP14</t>
  </si>
  <si>
    <t xml:space="preserve">深雪（市街）・独-1SQ,L弱・ソ+4SQ,+8-1・市街24-24</t>
  </si>
  <si>
    <t xml:space="preserve">AP89</t>
  </si>
  <si>
    <t xml:space="preserve">Carr=2HS・竹林無しP・SQ英+1日-1</t>
  </si>
  <si>
    <t xml:space="preserve">AP75</t>
  </si>
  <si>
    <t xml:space="preserve">丘（攻盤外砲）</t>
  </si>
  <si>
    <t xml:space="preserve">TAC52</t>
  </si>
  <si>
    <t xml:space="preserve">狭丘・日バランス</t>
  </si>
  <si>
    <t xml:space="preserve">AP74</t>
  </si>
  <si>
    <t xml:space="preserve">英バランス・市街24-20・57L</t>
  </si>
  <si>
    <t xml:space="preserve">A30</t>
  </si>
  <si>
    <t xml:space="preserve">広域突破・蘭-3SQ・-1Tank</t>
  </si>
  <si>
    <t xml:space="preserve">蘭</t>
  </si>
  <si>
    <t xml:space="preserve">TAC22</t>
  </si>
  <si>
    <t xml:space="preserve">ソ+2SQ,8-1・ル-1Gun</t>
  </si>
  <si>
    <t xml:space="preserve">完全隠匿・防2H1MMG=2.5SQ・独+1.5SQ</t>
  </si>
  <si>
    <t xml:space="preserve">BoF7</t>
  </si>
  <si>
    <t xml:space="preserve">丘包囲・半劣後・独+2戦ソ-1砲-1.5SQ</t>
  </si>
  <si>
    <t xml:space="preserve">PBP18</t>
  </si>
  <si>
    <t xml:space="preserve">疎生Jg・防2MMG=1SQ</t>
  </si>
  <si>
    <t xml:space="preserve">JW8</t>
  </si>
  <si>
    <t xml:space="preserve">丘(攻OBA120)・戦力大調整</t>
  </si>
  <si>
    <t xml:space="preserve">A12</t>
  </si>
  <si>
    <t xml:space="preserve">朝日で平地無視・騎兵突撃</t>
  </si>
  <si>
    <t xml:space="preserve">ASL News 31</t>
  </si>
  <si>
    <t xml:space="preserve">ド+3SQ+1L・ソ-1戦-2SQ</t>
  </si>
  <si>
    <t xml:space="preserve">CH59</t>
  </si>
  <si>
    <t xml:space="preserve">丘（同高丘廃止）・日+1SQ</t>
  </si>
  <si>
    <t xml:space="preserve">A55</t>
  </si>
  <si>
    <t xml:space="preserve">高波上陸・フィリピン新兵</t>
  </si>
  <si>
    <t xml:space="preserve">高波上陸・完全隠匿・米-4SQ-1DC-1L</t>
  </si>
  <si>
    <t xml:space="preserve">AP83</t>
  </si>
  <si>
    <t xml:space="preserve">分割防御・上陸</t>
  </si>
  <si>
    <t xml:space="preserve">泰（枢）</t>
  </si>
  <si>
    <t xml:space="preserve">GRE7</t>
  </si>
  <si>
    <t xml:space="preserve">分割防御・市街24-32</t>
  </si>
  <si>
    <t xml:space="preserve">CH100</t>
  </si>
  <si>
    <t xml:space="preserve">平地(戦車20)・20L=砲・ポ+2SQ・OBA100</t>
  </si>
  <si>
    <t xml:space="preserve">A91</t>
  </si>
  <si>
    <t xml:space="preserve">分割防御・スキー深雪打消</t>
  </si>
  <si>
    <t xml:space="preserve">CH53</t>
  </si>
  <si>
    <t xml:space="preserve">ソ（中）</t>
  </si>
  <si>
    <t xml:space="preserve">ポ（枢）</t>
  </si>
  <si>
    <t xml:space="preserve">AP121</t>
  </si>
  <si>
    <t xml:space="preserve">独バランス</t>
  </si>
  <si>
    <t xml:space="preserve">TAC26</t>
  </si>
  <si>
    <t xml:space="preserve">疎生Jg・日+6SQ・米-2SQ</t>
  </si>
  <si>
    <t xml:space="preserve">J215</t>
  </si>
  <si>
    <t xml:space="preserve">独バランス・市街20-20</t>
  </si>
  <si>
    <t xml:space="preserve">ポ（ソ）</t>
  </si>
  <si>
    <t xml:space="preserve">AP62</t>
  </si>
  <si>
    <t xml:space="preserve">57LLオーバー</t>
  </si>
  <si>
    <t xml:space="preserve">AP85</t>
  </si>
  <si>
    <t xml:space="preserve">英新兵・Carr=2HS・日+3SQ</t>
  </si>
  <si>
    <t xml:space="preserve">G</t>
  </si>
  <si>
    <t xml:space="preserve">Shellshock#2</t>
  </si>
  <si>
    <t xml:space="preserve">独-3SQ,-1L・ソ+6SQ+2L・先着せず・88L</t>
  </si>
  <si>
    <t xml:space="preserve">AP5</t>
  </si>
  <si>
    <t xml:space="preserve">密生Jg・麦畑は麻園・米BL・日-2SQ</t>
  </si>
  <si>
    <t xml:space="preserve">疎生Jg・完全隠匿</t>
  </si>
  <si>
    <t xml:space="preserve">A114</t>
  </si>
  <si>
    <t xml:space="preserve">TAC58</t>
  </si>
  <si>
    <t xml:space="preserve">平地（戦車優勢）</t>
  </si>
  <si>
    <t xml:space="preserve">PBP13</t>
  </si>
  <si>
    <t xml:space="preserve">攻防不明・分割防御・AEで無敵戦車無視</t>
  </si>
  <si>
    <t xml:space="preserve">WCW7</t>
  </si>
  <si>
    <t xml:space="preserve">全劣後・OBA280一回</t>
  </si>
  <si>
    <t xml:space="preserve">TAC54</t>
  </si>
  <si>
    <t xml:space="preserve">伊+4SQ・ソ-1SQ</t>
  </si>
  <si>
    <t xml:space="preserve">TEF1-2</t>
  </si>
  <si>
    <t xml:space="preserve">独+2SQ・低市街20(L2不可)-24</t>
  </si>
  <si>
    <t xml:space="preserve">A47</t>
  </si>
  <si>
    <t xml:space="preserve">泥・初期戦力強く分割にならない</t>
  </si>
  <si>
    <t xml:space="preserve">J111</t>
  </si>
  <si>
    <t xml:space="preserve">ソ+2SQ・市街遅いOT34,16-34・全劣後</t>
  </si>
  <si>
    <t xml:space="preserve">PBP11</t>
  </si>
  <si>
    <t xml:space="preserve">20L=砲・ソ-2戦・無火爆要塞・市街20-16</t>
  </si>
  <si>
    <t xml:space="preserve">共(ソ)</t>
  </si>
  <si>
    <t xml:space="preserve">反(枢)</t>
  </si>
  <si>
    <t xml:space="preserve">PBP12</t>
  </si>
  <si>
    <t xml:space="preserve">AP130</t>
  </si>
  <si>
    <t xml:space="preserve">雪短狭丘・匿戦=砲・全劣後・米+3SQ,+1戦</t>
  </si>
  <si>
    <t xml:space="preserve">RB3</t>
  </si>
  <si>
    <t xml:space="preserve">近接奇襲・市街24-24</t>
  </si>
  <si>
    <t xml:space="preserve">TAC38</t>
  </si>
  <si>
    <t xml:space="preserve">市街32,32-30・OBA100</t>
  </si>
  <si>
    <t xml:space="preserve">AP198</t>
  </si>
  <si>
    <t xml:space="preserve">泥・市街20-20</t>
  </si>
  <si>
    <t xml:space="preserve">G8</t>
  </si>
  <si>
    <t xml:space="preserve">伊６割・市街30-20</t>
  </si>
  <si>
    <t xml:space="preserve">T7</t>
  </si>
  <si>
    <t xml:space="preserve">短狭丘・ソ砲各-1</t>
  </si>
  <si>
    <t xml:space="preserve"> BoF12</t>
  </si>
  <si>
    <t xml:space="preserve">分割防御</t>
  </si>
  <si>
    <t xml:space="preserve">J141</t>
  </si>
  <si>
    <r>
      <rPr>
        <sz val="10"/>
        <rFont val="ＭＳ Ｐゴシック"/>
        <family val="3"/>
        <charset val="128"/>
      </rPr>
      <t xml:space="preserve">独バランス・低市街24-24,L2・</t>
    </r>
    <r>
      <rPr>
        <sz val="10"/>
        <color rgb="FFC9211E"/>
        <rFont val="ＭＳ Ｐゴシック"/>
        <family val="3"/>
        <charset val="128"/>
      </rPr>
      <t xml:space="preserve">僅劣後</t>
    </r>
  </si>
  <si>
    <t xml:space="preserve">A108</t>
  </si>
  <si>
    <t xml:space="preserve">独バランス・森-2+Hero</t>
  </si>
  <si>
    <t xml:space="preserve">GD-B</t>
  </si>
  <si>
    <t xml:space="preserve">SQ英-2独+2・低市街24-32・狭市街放火</t>
  </si>
  <si>
    <t xml:space="preserve">匿戦=砲・完全隠匿</t>
  </si>
  <si>
    <t xml:space="preserve">G18</t>
  </si>
  <si>
    <t xml:space="preserve">平地ではない・市街24-24</t>
  </si>
  <si>
    <t xml:space="preserve">G4</t>
  </si>
  <si>
    <t xml:space="preserve">泥・市街・米+4SQ独-4SQ他</t>
  </si>
  <si>
    <t xml:space="preserve">PB-CH(C)</t>
  </si>
  <si>
    <t xml:space="preserve">低市街16-20</t>
  </si>
  <si>
    <t xml:space="preserve">AP128</t>
  </si>
  <si>
    <t xml:space="preserve">市街20-20・ドイツ-6SQ,-1戦他</t>
  </si>
  <si>
    <t xml:space="preserve">Buck10</t>
  </si>
  <si>
    <t xml:space="preserve">疎生Jg・日-2SQ米+4SQ</t>
  </si>
  <si>
    <t xml:space="preserve">T</t>
  </si>
  <si>
    <t xml:space="preserve">市街24-24・ソ+3SQ</t>
  </si>
  <si>
    <t xml:space="preserve">空挺降下</t>
  </si>
  <si>
    <t xml:space="preserve">W</t>
  </si>
  <si>
    <t xml:space="preserve">平地・ソ徴攻20%・完全隠匿・市街・SQ独-3ソ+8</t>
  </si>
  <si>
    <t xml:space="preserve">G34</t>
  </si>
  <si>
    <t xml:space="preserve">ソBBAA独BABA・IS-2m・OBA120</t>
  </si>
  <si>
    <t xml:space="preserve">FT03</t>
  </si>
  <si>
    <t xml:space="preserve">50cal=1SQ</t>
  </si>
  <si>
    <t xml:space="preserve">GD-A</t>
  </si>
  <si>
    <t xml:space="preserve">市街36-36・IS-2m・OBA120</t>
  </si>
  <si>
    <t xml:space="preserve">G45</t>
  </si>
  <si>
    <t xml:space="preserve">平地(無敵戦車優勢)</t>
  </si>
  <si>
    <t xml:space="preserve">U27</t>
  </si>
  <si>
    <t xml:space="preserve">平地・空挺降下</t>
  </si>
  <si>
    <t xml:space="preserve">U</t>
  </si>
  <si>
    <t xml:space="preserve">全劣後</t>
  </si>
  <si>
    <t xml:space="preserve">分割防御(戦車後半)</t>
  </si>
  <si>
    <t xml:space="preserve">D18</t>
  </si>
  <si>
    <t xml:space="preserve">A104</t>
  </si>
  <si>
    <t xml:space="preserve">PB-CH(F)</t>
  </si>
  <si>
    <t xml:space="preserve">低市街24-24,L2・57L・無火爆要塞・独バランス3</t>
  </si>
  <si>
    <t xml:space="preserve">Shellshock#4</t>
  </si>
  <si>
    <t xml:space="preserve">分割防御・半劣後・88L広い・米戦+1・独SQ+1,L+・市街24-20</t>
  </si>
  <si>
    <t xml:space="preserve">A109</t>
  </si>
  <si>
    <t xml:space="preserve">橋・全劣後・米バランス</t>
  </si>
  <si>
    <t xml:space="preserve">AP196</t>
  </si>
  <si>
    <t xml:space="preserve">市街(両者分割)</t>
  </si>
  <si>
    <t xml:space="preserve">密疎生Jg・完全隠匿・米-1HS日+3SQ</t>
  </si>
  <si>
    <t xml:space="preserve">A87</t>
  </si>
  <si>
    <t xml:space="preserve">中バランス+2SQ日-3SQ・OBA120</t>
  </si>
  <si>
    <t xml:space="preserve">AP4</t>
  </si>
  <si>
    <t xml:space="preserve">完全隠匿・3MMG=1.5SQ</t>
  </si>
  <si>
    <t xml:space="preserve">G3</t>
  </si>
  <si>
    <t xml:space="preserve">平地(戦車優勢)・独-1SQ</t>
  </si>
  <si>
    <t xml:space="preserve">EP26</t>
  </si>
  <si>
    <t xml:space="preserve">市街16-12</t>
  </si>
  <si>
    <t xml:space="preserve">TAC44</t>
  </si>
  <si>
    <t xml:space="preserve">Buck7</t>
  </si>
  <si>
    <t xml:space="preserve">分割防御・疎生Jg</t>
  </si>
  <si>
    <t xml:space="preserve">FT02</t>
  </si>
  <si>
    <t xml:space="preserve">疎性Jg・中徴攻20%・タイバランス</t>
  </si>
  <si>
    <t xml:space="preserve">ASL News 23</t>
  </si>
  <si>
    <t xml:space="preserve">Carr MMG→A,Carr4=2SQ,2MMG=1SQ</t>
  </si>
  <si>
    <t xml:space="preserve">BoF16</t>
  </si>
  <si>
    <t xml:space="preserve">BoF4</t>
  </si>
  <si>
    <t xml:space="preserve">攻防不明・分割防御</t>
  </si>
  <si>
    <t xml:space="preserve">RetroPak#18</t>
  </si>
  <si>
    <t xml:space="preserve">疎生Jg・減少2・米+2SQ・日-1.5SQ</t>
  </si>
  <si>
    <t xml:space="preserve">J142</t>
  </si>
  <si>
    <t xml:space="preserve">半半劣後・HMC除く・Ht sMG=HS,MMG=SQ</t>
  </si>
  <si>
    <t xml:space="preserve">J27</t>
  </si>
  <si>
    <t xml:space="preserve">低市街20-24(射程2距離3)・ソ-1SQ</t>
  </si>
  <si>
    <t xml:space="preserve">G29</t>
  </si>
  <si>
    <t xml:space="preserve">37LHt除外・57L半不倒・OBA150</t>
  </si>
  <si>
    <t xml:space="preserve">KE10</t>
  </si>
  <si>
    <t xml:space="preserve">平地・疎生Jg・10-3無視</t>
  </si>
  <si>
    <t xml:space="preserve">A23</t>
  </si>
  <si>
    <t xml:space="preserve">丘・独+6SQパ-6SQ</t>
  </si>
  <si>
    <t xml:space="preserve">A74</t>
  </si>
  <si>
    <t xml:space="preserve">低市街24-30Hero</t>
  </si>
  <si>
    <t xml:space="preserve">ASL News 40</t>
  </si>
  <si>
    <t xml:space="preserve">先着ではない</t>
  </si>
  <si>
    <t xml:space="preserve">J89</t>
  </si>
  <si>
    <t xml:space="preserve">市街OT2,32-33,29・88L半倒・IS-2m・完全建物</t>
  </si>
  <si>
    <t xml:space="preserve">J246</t>
  </si>
  <si>
    <t xml:space="preserve">木市街24-20</t>
  </si>
  <si>
    <t xml:space="preserve">AP60</t>
  </si>
  <si>
    <t xml:space="preserve">遅滞で分断阻止・57LLオーバー</t>
  </si>
  <si>
    <t xml:space="preserve">J74</t>
  </si>
  <si>
    <t xml:space="preserve">AP174</t>
  </si>
  <si>
    <t xml:space="preserve">75*ht無視・全劣後・独バランス</t>
  </si>
  <si>
    <t xml:space="preserve">AP56</t>
  </si>
  <si>
    <t xml:space="preserve">調整多数</t>
  </si>
  <si>
    <t xml:space="preserve">J113</t>
  </si>
  <si>
    <t xml:space="preserve">半劣後・ポATR→20L=砲・１号+1</t>
  </si>
  <si>
    <t xml:space="preserve">AP55</t>
  </si>
  <si>
    <t xml:space="preserve">日TK5・中バランス・チロ-1・20L=砲</t>
  </si>
  <si>
    <t xml:space="preserve">J1</t>
  </si>
  <si>
    <t xml:space="preserve">橋２本・88L半倒・IS-2m・市街24L-24・独バランス</t>
  </si>
  <si>
    <t xml:space="preserve">BdF#9</t>
  </si>
  <si>
    <t xml:space="preserve">攻防不明・独バランス</t>
  </si>
  <si>
    <t xml:space="preserve">AP66</t>
  </si>
  <si>
    <t xml:space="preserve">高市街32,FTT2避けて前進防御</t>
  </si>
  <si>
    <t xml:space="preserve">ASL news 25</t>
  </si>
  <si>
    <t xml:space="preserve">SF1</t>
  </si>
  <si>
    <t xml:space="preserve">橋２本扱い・市街32*2-36・OBA100</t>
  </si>
  <si>
    <t xml:space="preserve">SF2</t>
  </si>
  <si>
    <t xml:space="preserve">SF5</t>
  </si>
  <si>
    <t xml:space="preserve">高市街(SF)・日増16,FT2,DC2とする・OBA150</t>
  </si>
  <si>
    <t xml:space="preserve">SF3</t>
  </si>
  <si>
    <t xml:space="preserve">日-1SQ-1ART・米+2SQ</t>
  </si>
  <si>
    <t xml:space="preserve">SF4</t>
  </si>
  <si>
    <t xml:space="preserve">SF避難場所</t>
  </si>
  <si>
    <t xml:space="preserve">SF6</t>
  </si>
  <si>
    <t xml:space="preserve">夜・GMC,C無視</t>
  </si>
  <si>
    <t xml:space="preserve">SF7</t>
  </si>
  <si>
    <t xml:space="preserve">非市街・完全建物</t>
  </si>
  <si>
    <t xml:space="preserve">SF8</t>
  </si>
  <si>
    <t xml:space="preserve">非市街</t>
  </si>
  <si>
    <t xml:space="preserve">SF9</t>
  </si>
  <si>
    <t xml:space="preserve">高市街(SF)32,32,FTT-20・完全建物・日BL</t>
  </si>
  <si>
    <t xml:space="preserve">SF10</t>
  </si>
  <si>
    <t xml:space="preserve">SF11</t>
  </si>
  <si>
    <t xml:space="preserve">平地（戦車優勢）・完全建物・120L・米戦車+2</t>
  </si>
  <si>
    <t xml:space="preserve">SF12</t>
  </si>
  <si>
    <t xml:space="preserve">平地・OBA150</t>
  </si>
  <si>
    <t xml:space="preserve">SF13</t>
  </si>
  <si>
    <t xml:space="preserve">平地（戦車優勢）・日エリート扱い・OBA150</t>
  </si>
  <si>
    <t xml:space="preserve">SF14</t>
  </si>
  <si>
    <t xml:space="preserve">平地・完全建物・米-2SQ・日BL・ターン+1</t>
  </si>
  <si>
    <t xml:space="preserve">SF15</t>
  </si>
  <si>
    <t xml:space="preserve">SF17</t>
  </si>
  <si>
    <t xml:space="preserve">高市街(SF)32,32-24・OBA150</t>
  </si>
  <si>
    <t xml:space="preserve">SF20</t>
  </si>
  <si>
    <t xml:space="preserve">SF16</t>
  </si>
  <si>
    <t xml:space="preserve">高市街(SF)32,32-24・120L・OBA150</t>
  </si>
  <si>
    <t xml:space="preserve">SF18</t>
  </si>
  <si>
    <t xml:space="preserve">SF避難場所・日+2SQ・米-Gun</t>
  </si>
  <si>
    <t xml:space="preserve">JW2</t>
  </si>
  <si>
    <t xml:space="preserve">攻防不明・高市街32,32,32-30・4M3=4SQ</t>
  </si>
  <si>
    <t xml:space="preserve">SF19</t>
  </si>
  <si>
    <t xml:space="preserve">橋2本扱い・日-1SQ</t>
  </si>
  <si>
    <t xml:space="preserve">SF21</t>
  </si>
  <si>
    <t xml:space="preserve">SF避難場所・日+1SQ,12.7AA</t>
  </si>
  <si>
    <t xml:space="preserve">優勢率絶対値</t>
  </si>
  <si>
    <t xml:space="preserve">一致率</t>
  </si>
  <si>
    <t xml:space="preserve">サンプル数</t>
  </si>
  <si>
    <t xml:space="preserve">予想率</t>
  </si>
  <si>
    <t xml:space="preserve">予想誤差</t>
  </si>
  <si>
    <t xml:space="preserve">5%未満</t>
  </si>
  <si>
    <t xml:space="preserve">5～10%未満</t>
  </si>
  <si>
    <t xml:space="preserve">10%未満</t>
  </si>
  <si>
    <t xml:space="preserve">10～15%未満</t>
  </si>
  <si>
    <t xml:space="preserve">15～20%未満</t>
  </si>
  <si>
    <t xml:space="preserve">10～20%未満</t>
  </si>
  <si>
    <t xml:space="preserve">20～30％未満</t>
  </si>
  <si>
    <t xml:space="preserve">30％以上</t>
  </si>
  <si>
    <t xml:space="preserve">20％以上</t>
  </si>
  <si>
    <t xml:space="preserve">全体</t>
  </si>
  <si>
    <t xml:space="preserve">優勢率絶対値5%未満</t>
  </si>
  <si>
    <t xml:space="preserve">187番以前</t>
  </si>
  <si>
    <t xml:space="preserve">AP最近</t>
  </si>
  <si>
    <t xml:space="preserve">J最近</t>
  </si>
  <si>
    <t xml:space="preserve">最近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</si>
</sst>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0.00"/>
    <numFmt numFmtId="167" formatCode="0%"/>
  </numFmts>
  <fonts count="7">
    <font>
      <sz val="10"/>
      <name val="ＭＳ Ｐ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C9211E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rgb="FFFFFFD7"/>
        <bgColor rgb="FFFFFFA6"/>
      </patternFill>
    </fill>
    <fill>
      <patternFill patternType="solid">
        <fgColor rgb="FFB4C7DC"/>
        <bgColor rgb="FFB3CAC7"/>
      </patternFill>
    </fill>
    <fill>
      <patternFill patternType="solid">
        <fgColor rgb="FFB7B3CA"/>
        <bgColor rgb="FFB4C7DC"/>
      </patternFill>
    </fill>
    <fill>
      <patternFill patternType="solid">
        <fgColor rgb="FFBF819E"/>
        <bgColor rgb="FF808080"/>
      </patternFill>
    </fill>
    <fill>
      <patternFill patternType="solid">
        <fgColor rgb="FF55308D"/>
        <bgColor rgb="FF333333"/>
      </patternFill>
    </fill>
    <fill>
      <patternFill patternType="solid">
        <fgColor rgb="FFFFAA95"/>
        <bgColor rgb="FFFFB66C"/>
      </patternFill>
    </fill>
    <fill>
      <patternFill patternType="solid">
        <fgColor rgb="FFFFDE59"/>
        <bgColor rgb="FFFFD428"/>
      </patternFill>
    </fill>
    <fill>
      <patternFill patternType="solid">
        <fgColor rgb="FFAFD095"/>
        <bgColor rgb="FFB3CAC7"/>
      </patternFill>
    </fill>
    <fill>
      <patternFill patternType="solid">
        <fgColor rgb="FFFFD428"/>
        <bgColor rgb="FFFFDE59"/>
      </patternFill>
    </fill>
    <fill>
      <patternFill patternType="solid">
        <fgColor rgb="FFFFFF00"/>
        <bgColor rgb="FFFFD428"/>
      </patternFill>
    </fill>
    <fill>
      <patternFill patternType="solid">
        <fgColor rgb="FFFFD8CE"/>
        <bgColor rgb="FFFFCCCC"/>
      </patternFill>
    </fill>
    <fill>
      <patternFill patternType="solid">
        <fgColor rgb="FFEEEEEE"/>
        <bgColor rgb="FFFFFFD7"/>
      </patternFill>
    </fill>
    <fill>
      <patternFill patternType="solid">
        <fgColor rgb="FFFF4000"/>
        <bgColor rgb="FFC9211E"/>
      </patternFill>
    </fill>
    <fill>
      <patternFill patternType="solid">
        <fgColor rgb="FFE0C2CD"/>
        <bgColor rgb="FFFFCCCC"/>
      </patternFill>
    </fill>
    <fill>
      <patternFill patternType="solid">
        <fgColor rgb="FF158466"/>
        <bgColor rgb="FF008080"/>
      </patternFill>
    </fill>
    <fill>
      <patternFill patternType="solid">
        <fgColor rgb="FFFFFFA6"/>
        <bgColor rgb="FFFFFFD7"/>
      </patternFill>
    </fill>
    <fill>
      <patternFill patternType="solid">
        <fgColor rgb="FFFFB66C"/>
        <bgColor rgb="FFFFAA95"/>
      </patternFill>
    </fill>
    <fill>
      <patternFill patternType="solid">
        <fgColor rgb="FFB3CAC7"/>
        <bgColor rgb="FFB4C7DC"/>
      </patternFill>
    </fill>
    <fill>
      <patternFill patternType="solid">
        <fgColor rgb="FF5983B0"/>
        <bgColor rgb="FF808080"/>
      </patternFill>
    </fill>
    <fill>
      <patternFill patternType="solid">
        <fgColor rgb="FFFFE994"/>
        <bgColor rgb="FFFFFFA6"/>
      </patternFill>
    </fill>
    <fill>
      <patternFill patternType="solid">
        <fgColor rgb="FFFF8000"/>
        <bgColor rgb="FFFF4000"/>
      </patternFill>
    </fill>
    <fill>
      <patternFill patternType="solid">
        <fgColor rgb="FFFF0000"/>
        <bgColor rgb="FFCC0000"/>
      </patternFill>
    </fill>
    <fill>
      <patternFill patternType="solid">
        <fgColor rgb="FFBF0041"/>
        <bgColor rgb="FFCC0000"/>
      </patternFill>
    </fill>
    <fill>
      <patternFill patternType="solid">
        <fgColor rgb="FF6B5E9B"/>
        <bgColor rgb="FF808080"/>
      </patternFill>
    </fill>
    <fill>
      <patternFill patternType="solid">
        <fgColor rgb="FF808080"/>
        <bgColor rgb="FF5983B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11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16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18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1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3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19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5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6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3">
    <dxf>
      <fill>
        <patternFill patternType="solid">
          <bgColor rgb="FF000000"/>
        </patternFill>
      </fill>
    </dxf>
    <dxf>
      <fill>
        <patternFill patternType="solid">
          <fgColor rgb="FFFFD428"/>
          <bgColor rgb="FF000000"/>
        </patternFill>
      </fill>
    </dxf>
    <dxf>
      <fill>
        <patternFill patternType="solid">
          <fgColor rgb="FFBF0041"/>
          <bgColor rgb="FF000000"/>
        </patternFill>
      </fill>
    </dxf>
    <dxf>
      <fill>
        <patternFill patternType="solid">
          <fgColor rgb="FF158466"/>
          <bgColor rgb="FF000000"/>
        </patternFill>
      </fill>
    </dxf>
    <dxf>
      <fill>
        <patternFill patternType="solid">
          <fgColor rgb="FFFF4000"/>
          <bgColor rgb="FF000000"/>
        </patternFill>
      </fill>
    </dxf>
    <dxf>
      <fill>
        <patternFill patternType="solid">
          <fgColor rgb="FFBF819E"/>
          <bgColor rgb="FF000000"/>
        </patternFill>
      </fill>
    </dxf>
    <dxf>
      <fill>
        <patternFill patternType="solid">
          <fgColor rgb="FFFFB66C"/>
          <bgColor rgb="FF000000"/>
        </patternFill>
      </fill>
    </dxf>
    <dxf>
      <fill>
        <patternFill patternType="solid">
          <fgColor rgb="FFE0C2CD"/>
          <bgColor rgb="FF000000"/>
        </patternFill>
      </fill>
    </dxf>
    <dxf>
      <fill>
        <patternFill patternType="solid">
          <fgColor rgb="FFFFFFA6"/>
          <bgColor rgb="FF000000"/>
        </patternFill>
      </fill>
    </dxf>
    <dxf>
      <fill>
        <patternFill patternType="solid">
          <fgColor rgb="FFB3CAC7"/>
          <bgColor rgb="FF000000"/>
        </patternFill>
      </fill>
    </dxf>
    <dxf>
      <fill>
        <patternFill patternType="solid">
          <fgColor rgb="FFFF8000"/>
          <bgColor rgb="FF000000"/>
        </patternFill>
      </fill>
    </dxf>
    <dxf>
      <fill>
        <patternFill patternType="solid">
          <fgColor rgb="FF55308D"/>
          <bgColor rgb="FF000000"/>
        </patternFill>
      </fill>
    </dxf>
    <dxf>
      <fill>
        <patternFill patternType="solid">
          <fgColor rgb="FF5983B0"/>
          <bgColor rgb="FF000000"/>
        </patternFill>
      </fill>
    </dxf>
    <dxf>
      <fill>
        <patternFill patternType="solid">
          <fgColor rgb="FF6B5E9B"/>
          <bgColor rgb="FF000000"/>
        </patternFill>
      </fill>
    </dxf>
    <dxf>
      <fill>
        <patternFill patternType="solid">
          <fgColor rgb="FF808080"/>
          <bgColor rgb="FF000000"/>
        </patternFill>
      </fill>
    </dxf>
    <dxf>
      <fill>
        <patternFill patternType="solid">
          <fgColor rgb="FFAFD095"/>
          <bgColor rgb="FF000000"/>
        </patternFill>
      </fill>
    </dxf>
    <dxf>
      <fill>
        <patternFill patternType="solid">
          <fgColor rgb="FFB4C7DC"/>
          <bgColor rgb="FF000000"/>
        </patternFill>
      </fill>
    </dxf>
    <dxf>
      <fill>
        <patternFill patternType="solid">
          <fgColor rgb="FFB7B3CA"/>
          <bgColor rgb="FF000000"/>
        </patternFill>
      </fill>
    </dxf>
    <dxf>
      <fill>
        <patternFill patternType="solid">
          <fgColor rgb="FFEEEEEE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AA95"/>
          <bgColor rgb="FF000000"/>
        </patternFill>
      </fill>
    </dxf>
    <dxf>
      <fill>
        <patternFill patternType="solid">
          <fgColor rgb="FFFFD8CE"/>
          <bgColor rgb="FF000000"/>
        </patternFill>
      </fill>
    </dxf>
    <dxf>
      <fill>
        <patternFill patternType="solid">
          <fgColor rgb="FFFFDE59"/>
          <bgColor rgb="FF000000"/>
        </patternFill>
      </fill>
    </dxf>
    <dxf>
      <fill>
        <patternFill patternType="solid">
          <fgColor rgb="FFFFE994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D7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CCFFCC"/>
          <bgColor rgb="FF000000"/>
        </patternFill>
      </fill>
    </dxf>
    <dxf>
      <fill>
        <patternFill patternType="solid">
          <fgColor rgb="FFFFCCCC"/>
          <bgColor rgb="FF000000"/>
        </patternFill>
      </fill>
    </dxf>
    <dxf>
      <fill>
        <patternFill patternType="solid">
          <fgColor rgb="FF006600"/>
          <bgColor rgb="FF000000"/>
        </patternFill>
      </fill>
    </dxf>
    <dxf>
      <fill>
        <patternFill patternType="solid">
          <fgColor rgb="FFCC0000"/>
          <bgColor rgb="FF0000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CC0000"/>
      </font>
      <fill>
        <patternFill>
          <bgColor rgb="FFFFCCCC"/>
        </patternFill>
      </fill>
    </dxf>
  </dxf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808000"/>
      <rgbColor rgb="FFBF0041"/>
      <rgbColor rgb="FF158466"/>
      <rgbColor rgb="FFB3CAC7"/>
      <rgbColor rgb="FF808080"/>
      <rgbColor rgb="FFE0C2CD"/>
      <rgbColor rgb="FF993366"/>
      <rgbColor rgb="FFFFFFD7"/>
      <rgbColor rgb="FFFFD8CE"/>
      <rgbColor rgb="FF660066"/>
      <rgbColor rgb="FFFFB66C"/>
      <rgbColor rgb="FF0066CC"/>
      <rgbColor rgb="FFB4C7DC"/>
      <rgbColor rgb="FF000080"/>
      <rgbColor rgb="FFFF00FF"/>
      <rgbColor rgb="FFFFDE59"/>
      <rgbColor rgb="FF00FFFF"/>
      <rgbColor rgb="FF800080"/>
      <rgbColor rgb="FF800000"/>
      <rgbColor rgb="FF008080"/>
      <rgbColor rgb="FF0000FF"/>
      <rgbColor rgb="FF00CCFF"/>
      <rgbColor rgb="FFFFE994"/>
      <rgbColor rgb="FFCCFFCC"/>
      <rgbColor rgb="FFFFFFA6"/>
      <rgbColor rgb="FFAFD095"/>
      <rgbColor rgb="FFFFAA95"/>
      <rgbColor rgb="FFB7B3CA"/>
      <rgbColor rgb="FFFFCCCC"/>
      <rgbColor rgb="FF3366FF"/>
      <rgbColor rgb="FF33CCCC"/>
      <rgbColor rgb="FF99CC00"/>
      <rgbColor rgb="FFFFD428"/>
      <rgbColor rgb="FFFF8000"/>
      <rgbColor rgb="FFFF4000"/>
      <rgbColor rgb="FF6B5E9B"/>
      <rgbColor rgb="FFBF819E"/>
      <rgbColor rgb="FF003366"/>
      <rgbColor rgb="FF5983B0"/>
      <rgbColor rgb="FF003300"/>
      <rgbColor rgb="FF333300"/>
      <rgbColor rgb="FFC9211E"/>
      <rgbColor rgb="FF993366"/>
      <rgbColor rgb="FF55308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L4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1" topLeftCell="C374" activePane="bottomRight" state="frozen"/>
      <selection pane="topLeft" activeCell="A1" activeCellId="0" sqref="A1"/>
      <selection pane="topRight" activeCell="C1" activeCellId="0" sqref="C1"/>
      <selection pane="bottomLeft" activeCell="A374" activeCellId="0" sqref="A374"/>
      <selection pane="bottomRight" activeCell="A405" activeCellId="0" sqref="A405"/>
    </sheetView>
  </sheetViews>
  <sheetFormatPr defaultColWidth="12.8046875" defaultRowHeight="12.8" customHeight="true" zeroHeight="false" outlineLevelRow="0" outlineLevelCol="0"/>
  <cols>
    <col collapsed="false" customWidth="true" hidden="false" outlineLevel="0" max="1" min="1" style="1" width="6.8"/>
    <col collapsed="false" customWidth="false" hidden="false" outlineLevel="0" max="2" min="2" style="1" width="12.8"/>
    <col collapsed="false" customWidth="true" hidden="false" outlineLevel="0" max="3" min="3" style="1" width="6.8"/>
    <col collapsed="false" customWidth="true" hidden="false" outlineLevel="0" max="6" min="4" style="1" width="5.67"/>
    <col collapsed="false" customWidth="true" hidden="false" outlineLevel="0" max="7" min="7" style="2" width="5.67"/>
    <col collapsed="false" customWidth="true" hidden="false" outlineLevel="0" max="8" min="8" style="3" width="6.8"/>
    <col collapsed="false" customWidth="true" hidden="false" outlineLevel="0" max="11" min="9" style="1" width="5.67"/>
    <col collapsed="false" customWidth="true" hidden="false" outlineLevel="0" max="13" min="12" style="4" width="5.67"/>
    <col collapsed="false" customWidth="true" hidden="false" outlineLevel="0" max="14" min="14" style="2" width="5.67"/>
    <col collapsed="false" customWidth="true" hidden="false" outlineLevel="0" max="15" min="15" style="3" width="5.67"/>
    <col collapsed="false" customWidth="true" hidden="false" outlineLevel="0" max="21" min="16" style="1" width="5.67"/>
    <col collapsed="false" customWidth="true" hidden="false" outlineLevel="0" max="22" min="22" style="2" width="5.67"/>
    <col collapsed="false" customWidth="true" hidden="false" outlineLevel="0" max="23" min="23" style="3" width="6.8"/>
    <col collapsed="false" customWidth="true" hidden="false" outlineLevel="0" max="26" min="24" style="1" width="6.8"/>
    <col collapsed="false" customWidth="true" hidden="false" outlineLevel="0" max="27" min="27" style="2" width="6.8"/>
    <col collapsed="false" customWidth="true" hidden="false" outlineLevel="0" max="28" min="28" style="5" width="36.79"/>
    <col collapsed="false" customWidth="true" hidden="false" outlineLevel="0" max="29" min="29" style="5" width="6.8"/>
    <col collapsed="false" customWidth="true" hidden="false" outlineLevel="0" max="30" min="30" style="3" width="6.8"/>
    <col collapsed="false" customWidth="true" hidden="false" outlineLevel="0" max="35" min="31" style="1" width="6.8"/>
    <col collapsed="false" customWidth="true" hidden="false" outlineLevel="0" max="36" min="36" style="2" width="9.07"/>
    <col collapsed="false" customWidth="true" hidden="false" outlineLevel="0" max="37" min="37" style="6" width="9.07"/>
    <col collapsed="false" customWidth="true" hidden="false" outlineLevel="0" max="38" min="38" style="7" width="9.07"/>
    <col collapsed="false" customWidth="true" hidden="false" outlineLevel="0" max="39" min="39" style="3" width="9.07"/>
    <col collapsed="false" customWidth="true" hidden="false" outlineLevel="0" max="40" min="40" style="8" width="9.07"/>
    <col collapsed="false" customWidth="true" hidden="false" outlineLevel="0" max="41" min="41" style="3" width="6.8"/>
    <col collapsed="false" customWidth="true" hidden="false" outlineLevel="0" max="42" min="42" style="1" width="6.8"/>
    <col collapsed="false" customWidth="true" hidden="false" outlineLevel="0" max="43" min="43" style="2" width="6.8"/>
    <col collapsed="false" customWidth="true" hidden="false" outlineLevel="0" max="44" min="44" style="3" width="6.8"/>
    <col collapsed="false" customWidth="true" hidden="false" outlineLevel="0" max="46" min="45" style="1" width="6.8"/>
    <col collapsed="false" customWidth="true" hidden="false" outlineLevel="0" max="47" min="47" style="2" width="6.8"/>
    <col collapsed="false" customWidth="true" hidden="false" outlineLevel="0" max="48" min="48" style="5" width="12.04"/>
    <col collapsed="false" customWidth="true" hidden="false" outlineLevel="0" max="49" min="49" style="3" width="8.85"/>
    <col collapsed="false" customWidth="true" hidden="false" outlineLevel="0" max="50" min="50" style="9" width="9.77"/>
    <col collapsed="false" customWidth="false" hidden="false" outlineLevel="0" max="1026" min="51" style="1" width="12.8"/>
  </cols>
  <sheetData>
    <row r="1" customFormat="false" ht="59.7" hidden="false" customHeight="false" outlineLevel="0" collapsed="false">
      <c r="A1" s="1" t="s">
        <v>0</v>
      </c>
      <c r="B1" s="1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1" t="s">
        <v>6</v>
      </c>
      <c r="H1" s="12" t="s">
        <v>7</v>
      </c>
      <c r="I1" s="10" t="s">
        <v>8</v>
      </c>
      <c r="J1" s="10" t="s">
        <v>9</v>
      </c>
      <c r="K1" s="10" t="s">
        <v>10</v>
      </c>
      <c r="L1" s="13" t="s">
        <v>11</v>
      </c>
      <c r="M1" s="13" t="s">
        <v>12</v>
      </c>
      <c r="N1" s="11" t="s">
        <v>13</v>
      </c>
      <c r="O1" s="12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1" t="s">
        <v>21</v>
      </c>
      <c r="W1" s="12" t="s">
        <v>22</v>
      </c>
      <c r="X1" s="10" t="s">
        <v>23</v>
      </c>
      <c r="Y1" s="10" t="s">
        <v>24</v>
      </c>
      <c r="Z1" s="10" t="s">
        <v>25</v>
      </c>
      <c r="AA1" s="11" t="s">
        <v>26</v>
      </c>
      <c r="AB1" s="5" t="s">
        <v>27</v>
      </c>
      <c r="AC1" s="5" t="s">
        <v>28</v>
      </c>
      <c r="AD1" s="12" t="s">
        <v>29</v>
      </c>
      <c r="AE1" s="10" t="s">
        <v>30</v>
      </c>
      <c r="AF1" s="10" t="s">
        <v>31</v>
      </c>
      <c r="AG1" s="10" t="s">
        <v>32</v>
      </c>
      <c r="AH1" s="10" t="s">
        <v>33</v>
      </c>
      <c r="AI1" s="10" t="s">
        <v>34</v>
      </c>
      <c r="AJ1" s="11" t="s">
        <v>35</v>
      </c>
      <c r="AK1" s="6" t="s">
        <v>36</v>
      </c>
      <c r="AL1" s="14" t="s">
        <v>37</v>
      </c>
      <c r="AM1" s="12" t="s">
        <v>38</v>
      </c>
      <c r="AN1" s="15" t="s">
        <v>39</v>
      </c>
      <c r="AO1" s="3" t="s">
        <v>40</v>
      </c>
      <c r="AP1" s="10" t="s">
        <v>41</v>
      </c>
      <c r="AQ1" s="11" t="s">
        <v>42</v>
      </c>
      <c r="AR1" s="12" t="s">
        <v>43</v>
      </c>
      <c r="AS1" s="1" t="s">
        <v>44</v>
      </c>
      <c r="AT1" s="1" t="s">
        <v>45</v>
      </c>
      <c r="AU1" s="11" t="s">
        <v>46</v>
      </c>
      <c r="AV1" s="16" t="s">
        <v>47</v>
      </c>
      <c r="AW1" s="3" t="s">
        <v>48</v>
      </c>
      <c r="AX1" s="9" t="s">
        <v>49</v>
      </c>
    </row>
    <row r="2" customFormat="false" ht="12.8" hidden="false" customHeight="false" outlineLevel="0" collapsed="false">
      <c r="A2" s="1" t="n">
        <v>1</v>
      </c>
      <c r="B2" s="1" t="s">
        <v>50</v>
      </c>
      <c r="C2" s="1" t="n">
        <v>21</v>
      </c>
      <c r="E2" s="1" t="n">
        <v>1</v>
      </c>
      <c r="H2" s="3" t="n">
        <v>13</v>
      </c>
      <c r="J2" s="1" t="n">
        <v>1</v>
      </c>
      <c r="W2" s="3" t="n">
        <v>0.9</v>
      </c>
      <c r="X2" s="1" t="n">
        <v>1</v>
      </c>
      <c r="Y2" s="1" t="n">
        <v>1</v>
      </c>
      <c r="Z2" s="1" t="n">
        <v>1</v>
      </c>
      <c r="AA2" s="2" t="n">
        <v>1</v>
      </c>
      <c r="AB2" s="5" t="s">
        <v>51</v>
      </c>
      <c r="AC2" s="5" t="s">
        <v>52</v>
      </c>
      <c r="AD2" s="3" t="n">
        <f aca="false">$C2+$D2*2+$E2*0.5+$F2+$G2*0.5</f>
        <v>21.5</v>
      </c>
      <c r="AE2" s="1" t="n">
        <f aca="false">$H2+$I2*3+$J2*0.5+$K2+$L2*0.5+$M2*0.1+$N2*0.2</f>
        <v>13.5</v>
      </c>
      <c r="AF2" s="1" t="n">
        <f aca="false">$AD2*$W2*$AA2-1.5*$AE2*$X2</f>
        <v>-0.899999999999999</v>
      </c>
      <c r="AG2" s="1" t="n">
        <f aca="false">$O2*$Y2-2*($P2*$Z2+R2)</f>
        <v>0</v>
      </c>
      <c r="AH2" s="1" t="n">
        <f aca="false">IF($AG2&lt;0,$AG2*1.5,$AG2*3)</f>
        <v>0</v>
      </c>
      <c r="AI2" s="1" t="n">
        <f aca="false">(Q2+S2+U2)*2-(T2+V2)*3</f>
        <v>0</v>
      </c>
      <c r="AJ2" s="2" t="n">
        <f aca="false">AF2+AH2+AI2</f>
        <v>-0.899999999999999</v>
      </c>
      <c r="AK2" s="6" t="n">
        <f aca="false">AJ2/(AD2+AE2*1.5+(O2+P2+R2+T2+V2)*3+(Q2+S2+U2)*2)</f>
        <v>-0.0215568862275449</v>
      </c>
      <c r="AL2" s="7" t="n">
        <f aca="false">0.5+AK2*4</f>
        <v>0.413772455089821</v>
      </c>
      <c r="AM2" s="3" t="str">
        <f aca="false">IF(AC2="","",IF(AC2="分","分",IF(AJ2=0,"分",IF(AC2="攻",IF(AJ2&gt;0,"一致","不一致"),IF(AJ2&gt;=0,"不一致","一致")))))</f>
        <v>一致</v>
      </c>
      <c r="AN2" s="8" t="n">
        <f aca="false">IF(AC2="","",ABS(AK2))</f>
        <v>0.0215568862275449</v>
      </c>
      <c r="AO2" s="3" t="n">
        <f aca="false">AP2-AQ2</f>
        <v>-1</v>
      </c>
      <c r="AP2" s="1" t="n">
        <v>3</v>
      </c>
      <c r="AQ2" s="2" t="n">
        <v>4</v>
      </c>
      <c r="AR2" s="3" t="s">
        <v>53</v>
      </c>
      <c r="AT2" s="1" t="s">
        <v>54</v>
      </c>
      <c r="AV2" s="17" t="n">
        <f aca="false">IF(AK2&gt;0.5/4,0.5/4,IF(AK2&lt;0.5/-4,0.5/-4,AK2))</f>
        <v>-0.0215568862275449</v>
      </c>
      <c r="AX2" s="9" t="n">
        <f aca="false">AW2*((O2+P2+U2+V2)*3+C2+H2+Q2+R2)/60+1</f>
        <v>1</v>
      </c>
    </row>
    <row r="3" customFormat="false" ht="12.8" hidden="false" customHeight="false" outlineLevel="0" collapsed="false">
      <c r="A3" s="1" t="n">
        <v>2</v>
      </c>
      <c r="B3" s="1" t="n">
        <v>1</v>
      </c>
      <c r="C3" s="1" t="n">
        <v>16</v>
      </c>
      <c r="H3" s="3" t="n">
        <v>14</v>
      </c>
      <c r="W3" s="3" t="n">
        <v>1.1</v>
      </c>
      <c r="X3" s="1" t="n">
        <v>0.9</v>
      </c>
      <c r="Y3" s="1" t="n">
        <v>1</v>
      </c>
      <c r="Z3" s="1" t="n">
        <v>1</v>
      </c>
      <c r="AA3" s="2" t="n">
        <v>1</v>
      </c>
      <c r="AB3" s="5" t="s">
        <v>55</v>
      </c>
      <c r="AC3" s="5" t="s">
        <v>52</v>
      </c>
      <c r="AD3" s="3" t="n">
        <f aca="false">$C3+$D3*2+$E3*0.5+$F3+$G3*0.5</f>
        <v>16</v>
      </c>
      <c r="AE3" s="1" t="n">
        <f aca="false">$H3+$I3*3+$J3*0.5+$K3+$L3*0.5+$M3*0.1+$N3*0.2</f>
        <v>14</v>
      </c>
      <c r="AF3" s="1" t="n">
        <f aca="false">$AD3*$W3*$AA3-1.5*$AE3*$X3</f>
        <v>-1.3</v>
      </c>
      <c r="AG3" s="1" t="n">
        <f aca="false">$O3*$Y3-2*($P3*$Z3+R3)</f>
        <v>0</v>
      </c>
      <c r="AH3" s="1" t="n">
        <f aca="false">IF($AG3&lt;0,$AG3*1.5,$AG3*3)</f>
        <v>0</v>
      </c>
      <c r="AI3" s="1" t="n">
        <f aca="false">(Q3+S3+U3)*2-(T3+V3)*3</f>
        <v>0</v>
      </c>
      <c r="AJ3" s="2" t="n">
        <f aca="false">AF3+AH3+AI3</f>
        <v>-1.3</v>
      </c>
      <c r="AK3" s="6" t="n">
        <f aca="false">AJ3/(AD3+AE3*1.5+(O3+P3+R3+T3+V3)*3+(Q3+S3+U3)*2)</f>
        <v>-0.0351351351351352</v>
      </c>
      <c r="AL3" s="7" t="n">
        <f aca="false">0.5+AK3*4</f>
        <v>0.359459459459459</v>
      </c>
      <c r="AM3" s="3" t="str">
        <f aca="false">IF(AC3="","",IF(AC3="分","分",IF(AJ3=0,"分",IF(AC3="攻",IF(AJ3&gt;0,"一致","不一致"),IF(AJ3&gt;=0,"不一致","一致")))))</f>
        <v>一致</v>
      </c>
      <c r="AN3" s="8" t="n">
        <f aca="false">IF(AC3="","",ABS(AK3))</f>
        <v>0.0351351351351352</v>
      </c>
      <c r="AO3" s="3" t="n">
        <f aca="false">AP3-AQ3</f>
        <v>1</v>
      </c>
      <c r="AP3" s="1" t="n">
        <v>4</v>
      </c>
      <c r="AQ3" s="2" t="n">
        <v>3</v>
      </c>
      <c r="AR3" s="3" t="s">
        <v>56</v>
      </c>
      <c r="AT3" s="1" t="s">
        <v>53</v>
      </c>
      <c r="AV3" s="17" t="n">
        <f aca="false">IF(AK3&gt;0.5/4,0.5/4,IF(AK3&lt;0.5/-4,0.5/-4,AK3))</f>
        <v>-0.0351351351351352</v>
      </c>
      <c r="AX3" s="9" t="n">
        <f aca="false">AW3*((O3+P3+U3+V3)*3+C3+H3+Q3+R3)/60+1</f>
        <v>1</v>
      </c>
    </row>
    <row r="4" customFormat="false" ht="12.8" hidden="false" customHeight="false" outlineLevel="0" collapsed="false">
      <c r="A4" s="1" t="n">
        <v>3</v>
      </c>
      <c r="B4" s="1" t="n">
        <v>12</v>
      </c>
      <c r="C4" s="1" t="n">
        <v>12</v>
      </c>
      <c r="E4" s="1" t="n">
        <v>1</v>
      </c>
      <c r="H4" s="3" t="n">
        <v>12</v>
      </c>
      <c r="W4" s="3" t="n">
        <v>1.1</v>
      </c>
      <c r="X4" s="1" t="n">
        <v>1</v>
      </c>
      <c r="Y4" s="1" t="n">
        <v>1</v>
      </c>
      <c r="Z4" s="1" t="n">
        <v>1</v>
      </c>
      <c r="AA4" s="2" t="n">
        <v>1.5</v>
      </c>
      <c r="AB4" s="18" t="s">
        <v>57</v>
      </c>
      <c r="AC4" s="5" t="s">
        <v>58</v>
      </c>
      <c r="AD4" s="3" t="n">
        <f aca="false">$C4+$D4*2+$E4*0.5+$F4+$G4*0.5</f>
        <v>12.5</v>
      </c>
      <c r="AE4" s="1" t="n">
        <f aca="false">$H4+$I4*3+$J4*0.5+$K4+$L4*0.5+$M4*0.1+$N4*0.2</f>
        <v>12</v>
      </c>
      <c r="AF4" s="1" t="n">
        <f aca="false">$AD4*$W4*$AA4-1.5*$AE4*$X4</f>
        <v>2.625</v>
      </c>
      <c r="AG4" s="1" t="n">
        <f aca="false">$O4*$Y4-2*($P4*$Z4+R4)</f>
        <v>0</v>
      </c>
      <c r="AH4" s="1" t="n">
        <f aca="false">IF($AG4&lt;0,$AG4*1.5,$AG4*3)</f>
        <v>0</v>
      </c>
      <c r="AI4" s="1" t="n">
        <f aca="false">(Q4+S4+U4)*2-(T4+V4)*3</f>
        <v>0</v>
      </c>
      <c r="AJ4" s="2" t="n">
        <f aca="false">AF4+AH4+AI4</f>
        <v>2.625</v>
      </c>
      <c r="AK4" s="6" t="n">
        <f aca="false">AJ4/(AD4+AE4*1.5+(O4+P4+R4+T4+V4)*3+(Q4+S4+U4)*2)</f>
        <v>0.0860655737704919</v>
      </c>
      <c r="AL4" s="7" t="n">
        <f aca="false">0.5+AK4*4</f>
        <v>0.844262295081968</v>
      </c>
      <c r="AM4" s="3" t="str">
        <f aca="false">IF(AC4="","",IF(AC4="分","分",IF(AJ4=0,"分",IF(AC4="攻",IF(AJ4&gt;0,"一致","不一致"),IF(AJ4&gt;=0,"不一致","一致")))))</f>
        <v>一致</v>
      </c>
      <c r="AN4" s="8" t="n">
        <f aca="false">IF(AC4="","",ABS(AK4))</f>
        <v>0.0860655737704919</v>
      </c>
      <c r="AO4" s="3" t="n">
        <f aca="false">AP4-AQ4</f>
        <v>2</v>
      </c>
      <c r="AP4" s="1" t="n">
        <v>5</v>
      </c>
      <c r="AQ4" s="2" t="n">
        <v>3</v>
      </c>
      <c r="AR4" s="3" t="s">
        <v>59</v>
      </c>
      <c r="AT4" s="1" t="s">
        <v>54</v>
      </c>
      <c r="AV4" s="17" t="n">
        <f aca="false">IF(AK4&gt;0.5/4,0.5/4,IF(AK4&lt;0.5/-4,0.5/-4,AK4))</f>
        <v>0.0860655737704919</v>
      </c>
      <c r="AX4" s="9" t="n">
        <f aca="false">AW4*((O4+P4+U4+V4)*3+C4+H4+Q4+R4)/60+1</f>
        <v>1</v>
      </c>
    </row>
    <row r="5" customFormat="false" ht="12.8" hidden="false" customHeight="false" outlineLevel="0" collapsed="false">
      <c r="A5" s="1" t="n">
        <v>4</v>
      </c>
      <c r="B5" s="1" t="n">
        <v>4</v>
      </c>
      <c r="C5" s="1" t="n">
        <v>25</v>
      </c>
      <c r="E5" s="1" t="n">
        <v>2</v>
      </c>
      <c r="F5" s="1" t="n">
        <v>2</v>
      </c>
      <c r="G5" s="2" t="n">
        <v>6</v>
      </c>
      <c r="H5" s="3" t="n">
        <v>25</v>
      </c>
      <c r="W5" s="3" t="n">
        <v>1</v>
      </c>
      <c r="X5" s="1" t="n">
        <v>0.9</v>
      </c>
      <c r="Y5" s="1" t="n">
        <v>1</v>
      </c>
      <c r="Z5" s="1" t="n">
        <v>1</v>
      </c>
      <c r="AA5" s="2" t="n">
        <v>1</v>
      </c>
      <c r="AB5" s="5" t="s">
        <v>60</v>
      </c>
      <c r="AC5" s="5" t="s">
        <v>58</v>
      </c>
      <c r="AD5" s="3" t="n">
        <f aca="false">$C5+$D5*2+$E5*0.5+$F5+$G5*0.5</f>
        <v>31</v>
      </c>
      <c r="AE5" s="1" t="n">
        <f aca="false">$H5+$I5*3+$J5*0.5+$K5+$L5*0.5+$M5*0.1+$N5*0.2</f>
        <v>25</v>
      </c>
      <c r="AF5" s="1" t="n">
        <f aca="false">$AD5*$W5*$AA5-1.5*$AE5*$X5</f>
        <v>-2.75</v>
      </c>
      <c r="AG5" s="1" t="n">
        <f aca="false">$O5*$Y5-2*($P5*$Z5+R5)</f>
        <v>0</v>
      </c>
      <c r="AH5" s="1" t="n">
        <f aca="false">IF($AG5&lt;0,$AG5*1.5,$AG5*3)</f>
        <v>0</v>
      </c>
      <c r="AI5" s="1" t="n">
        <f aca="false">(Q5+S5+U5)*2-(T5+V5)*3</f>
        <v>0</v>
      </c>
      <c r="AJ5" s="2" t="n">
        <f aca="false">AF5+AH5+AI5</f>
        <v>-2.75</v>
      </c>
      <c r="AK5" s="6" t="n">
        <f aca="false">AJ5/(AD5+AE5*1.5+(O5+P5+R5+T5+V5)*3+(Q5+S5+U5)*2)</f>
        <v>-0.0401459854014599</v>
      </c>
      <c r="AL5" s="7" t="n">
        <f aca="false">0.5+AK5*4</f>
        <v>0.339416058394161</v>
      </c>
      <c r="AM5" s="3" t="str">
        <f aca="false">IF(AC5="","",IF(AC5="分","分",IF(AJ5=0,"分",IF(AC5="攻",IF(AJ5&gt;0,"一致","不一致"),IF(AJ5&gt;=0,"不一致","一致")))))</f>
        <v>不一致</v>
      </c>
      <c r="AN5" s="8" t="n">
        <f aca="false">IF(AC5="","",ABS(AK5))</f>
        <v>0.0401459854014599</v>
      </c>
      <c r="AO5" s="3" t="n">
        <f aca="false">AP5-AQ5</f>
        <v>1</v>
      </c>
      <c r="AP5" s="1" t="n">
        <v>4</v>
      </c>
      <c r="AQ5" s="2" t="n">
        <v>3</v>
      </c>
      <c r="AR5" s="3" t="s">
        <v>54</v>
      </c>
      <c r="AT5" s="1" t="s">
        <v>53</v>
      </c>
      <c r="AV5" s="17" t="n">
        <f aca="false">IF(AK5&gt;0.5/4,0.5/4,IF(AK5&lt;0.5/-4,0.5/-4,AK5))</f>
        <v>-0.0401459854014599</v>
      </c>
      <c r="AX5" s="9" t="n">
        <f aca="false">AW5*((O5+P5+U5+V5)*3+C5+H5+Q5+R5)/60+1</f>
        <v>1</v>
      </c>
    </row>
    <row r="6" customFormat="false" ht="12.8" hidden="false" customHeight="false" outlineLevel="0" collapsed="false">
      <c r="A6" s="1" t="n">
        <v>5</v>
      </c>
      <c r="B6" s="1" t="s">
        <v>61</v>
      </c>
      <c r="C6" s="1" t="n">
        <v>11</v>
      </c>
      <c r="H6" s="3" t="n">
        <v>10</v>
      </c>
      <c r="O6" s="3" t="n">
        <v>3</v>
      </c>
      <c r="P6" s="1" t="n">
        <v>4</v>
      </c>
      <c r="W6" s="3" t="n">
        <v>1</v>
      </c>
      <c r="X6" s="1" t="n">
        <v>0.9</v>
      </c>
      <c r="Y6" s="1" t="n">
        <v>1</v>
      </c>
      <c r="Z6" s="1" t="n">
        <v>0.5</v>
      </c>
      <c r="AA6" s="2" t="n">
        <v>1</v>
      </c>
      <c r="AB6" s="5" t="s">
        <v>62</v>
      </c>
      <c r="AC6" s="5" t="s">
        <v>52</v>
      </c>
      <c r="AD6" s="3" t="n">
        <f aca="false">$C6+$D6*2+$E6*0.5+$F6+$G6*0.5</f>
        <v>11</v>
      </c>
      <c r="AE6" s="1" t="n">
        <f aca="false">$H6+$I6*3+$J6*0.5+$K6+$L6*0.5+$M6*0.1+$N6*0.2</f>
        <v>10</v>
      </c>
      <c r="AF6" s="1" t="n">
        <f aca="false">$AD6*$W6*$AA6-1.5*$AE6*$X6</f>
        <v>-2.5</v>
      </c>
      <c r="AG6" s="1" t="n">
        <f aca="false">$O6*$Y6-2*($P6*$Z6+R6)</f>
        <v>-1</v>
      </c>
      <c r="AH6" s="1" t="n">
        <f aca="false">IF($AG6&lt;0,$AG6*1.5,$AG6*3)</f>
        <v>-1.5</v>
      </c>
      <c r="AI6" s="1" t="n">
        <f aca="false">(Q6+S6+U6)*2-(T6+V6)*3</f>
        <v>0</v>
      </c>
      <c r="AJ6" s="2" t="n">
        <f aca="false">AF6+AH6+AI6</f>
        <v>-4</v>
      </c>
      <c r="AK6" s="6" t="n">
        <f aca="false">AJ6/(AD6+AE6*1.5+(O6+P6+R6+T6+V6)*3+(Q6+S6+U6)*2)</f>
        <v>-0.0851063829787234</v>
      </c>
      <c r="AL6" s="7" t="n">
        <f aca="false">0.5+AK6*4</f>
        <v>0.159574468085106</v>
      </c>
      <c r="AM6" s="3" t="str">
        <f aca="false">IF(AC6="","",IF(AC6="分","分",IF(AJ6=0,"分",IF(AC6="攻",IF(AJ6&gt;0,"一致","不一致"),IF(AJ6&gt;=0,"不一致","一致")))))</f>
        <v>一致</v>
      </c>
      <c r="AN6" s="8" t="n">
        <f aca="false">IF(AC6="","",ABS(AK6))</f>
        <v>0.0851063829787234</v>
      </c>
      <c r="AO6" s="3" t="n">
        <f aca="false">AP6-AQ6</f>
        <v>1</v>
      </c>
      <c r="AP6" s="1" t="n">
        <v>4</v>
      </c>
      <c r="AQ6" s="2" t="n">
        <v>3</v>
      </c>
      <c r="AR6" s="3" t="s">
        <v>54</v>
      </c>
      <c r="AT6" s="1" t="s">
        <v>53</v>
      </c>
      <c r="AV6" s="17" t="n">
        <f aca="false">IF(AK6&gt;0.5/4,0.5/4,IF(AK6&lt;0.5/-4,0.5/-4,AK6))</f>
        <v>-0.0851063829787234</v>
      </c>
      <c r="AX6" s="9" t="n">
        <f aca="false">AW6*((O6+P6+U6+V6)*3+C6+H6+Q6+R6)/60+1</f>
        <v>1</v>
      </c>
    </row>
    <row r="7" customFormat="false" ht="12.8" hidden="false" customHeight="false" outlineLevel="0" collapsed="false">
      <c r="A7" s="1" t="n">
        <v>6</v>
      </c>
      <c r="B7" s="1" t="s">
        <v>63</v>
      </c>
      <c r="C7" s="1" t="n">
        <v>18</v>
      </c>
      <c r="E7" s="1" t="n">
        <v>1</v>
      </c>
      <c r="G7" s="2" t="n">
        <v>2</v>
      </c>
      <c r="H7" s="3" t="n">
        <v>11</v>
      </c>
      <c r="J7" s="1" t="n">
        <v>1</v>
      </c>
      <c r="O7" s="3" t="n">
        <v>7</v>
      </c>
      <c r="P7" s="1" t="n">
        <v>4</v>
      </c>
      <c r="U7" s="1" t="n">
        <v>2</v>
      </c>
      <c r="W7" s="3" t="n">
        <v>1</v>
      </c>
      <c r="X7" s="1" t="n">
        <v>1.1</v>
      </c>
      <c r="Y7" s="1" t="n">
        <v>1</v>
      </c>
      <c r="Z7" s="1" t="n">
        <v>0.5</v>
      </c>
      <c r="AA7" s="2" t="n">
        <v>1</v>
      </c>
      <c r="AB7" s="5" t="s">
        <v>64</v>
      </c>
      <c r="AC7" s="5" t="s">
        <v>58</v>
      </c>
      <c r="AD7" s="3" t="n">
        <f aca="false">$C7+$D7*2+$E7*0.5+$F7+$G7*0.5</f>
        <v>19.5</v>
      </c>
      <c r="AE7" s="1" t="n">
        <f aca="false">$H7+$I7*3+$J7*0.5+$K7+$L7*0.5+$M7*0.1+$N7*0.2</f>
        <v>11.5</v>
      </c>
      <c r="AF7" s="1" t="n">
        <f aca="false">$AD7*$W7*$AA7-1.5*$AE7*$X7</f>
        <v>0.524999999999999</v>
      </c>
      <c r="AG7" s="1" t="n">
        <f aca="false">$O7*$Y7-2*($P7*$Z7+R7)</f>
        <v>3</v>
      </c>
      <c r="AH7" s="1" t="n">
        <f aca="false">IF($AG7&lt;0,$AG7*1.5,$AG7*3)</f>
        <v>9</v>
      </c>
      <c r="AI7" s="1" t="n">
        <f aca="false">(Q7+S7+U7)*2-(T7+V7)*3</f>
        <v>4</v>
      </c>
      <c r="AJ7" s="2" t="n">
        <f aca="false">AF7+AH7+AI7</f>
        <v>13.525</v>
      </c>
      <c r="AK7" s="6" t="n">
        <f aca="false">AJ7/(AD7+AE7*1.5+(O7+P7+R7+T7+V7)*3+(Q7+S7+U7)*2)</f>
        <v>0.183389830508475</v>
      </c>
      <c r="AL7" s="7" t="n">
        <f aca="false">0.5+AK7*4</f>
        <v>1.2335593220339</v>
      </c>
      <c r="AM7" s="3" t="str">
        <f aca="false">IF(AC7="","",IF(AC7="分","分",IF(AJ7=0,"分",IF(AC7="攻",IF(AJ7&gt;0,"一致","不一致"),IF(AJ7&gt;=0,"不一致","一致")))))</f>
        <v>一致</v>
      </c>
      <c r="AN7" s="8" t="n">
        <f aca="false">IF(AC7="","",ABS(AK7))</f>
        <v>0.183389830508475</v>
      </c>
      <c r="AO7" s="3" t="n">
        <f aca="false">AP7-AQ7</f>
        <v>0</v>
      </c>
      <c r="AP7" s="1" t="n">
        <v>3</v>
      </c>
      <c r="AQ7" s="2" t="n">
        <v>3</v>
      </c>
      <c r="AR7" s="3" t="s">
        <v>53</v>
      </c>
      <c r="AT7" s="1" t="s">
        <v>54</v>
      </c>
      <c r="AV7" s="17" t="n">
        <f aca="false">IF(AK7&gt;0.5/4,0.5/4,IF(AK7&lt;0.5/-4,0.5/-4,AK7))</f>
        <v>0.125</v>
      </c>
      <c r="AX7" s="9" t="n">
        <f aca="false">AW7*((O7+P7+U7+V7)*3+C7+H7+Q7+R7)/60+1</f>
        <v>1</v>
      </c>
    </row>
    <row r="8" customFormat="false" ht="12.8" hidden="false" customHeight="false" outlineLevel="0" collapsed="false">
      <c r="A8" s="1" t="n">
        <v>7</v>
      </c>
      <c r="B8" s="1" t="s">
        <v>65</v>
      </c>
      <c r="C8" s="1" t="n">
        <v>7</v>
      </c>
      <c r="H8" s="3" t="n">
        <v>6</v>
      </c>
      <c r="O8" s="3" t="n">
        <v>7</v>
      </c>
      <c r="P8" s="1" t="n">
        <v>4</v>
      </c>
      <c r="W8" s="3" t="n">
        <v>1</v>
      </c>
      <c r="X8" s="1" t="n">
        <v>1</v>
      </c>
      <c r="Y8" s="1" t="n">
        <v>1</v>
      </c>
      <c r="Z8" s="1" t="n">
        <v>1</v>
      </c>
      <c r="AA8" s="2" t="n">
        <v>1</v>
      </c>
      <c r="AC8" s="5" t="s">
        <v>52</v>
      </c>
      <c r="AD8" s="3" t="n">
        <f aca="false">$C8+$D8*2+$E8*0.5+$F8+$G8*0.5</f>
        <v>7</v>
      </c>
      <c r="AE8" s="1" t="n">
        <f aca="false">$H8+$I8*3+$J8*0.5+$K8+$L8*0.5+$M8*0.1+$N8*0.2</f>
        <v>6</v>
      </c>
      <c r="AF8" s="1" t="n">
        <f aca="false">$AD8*$W8*$AA8-1.5*$AE8*$X8</f>
        <v>-2</v>
      </c>
      <c r="AG8" s="1" t="n">
        <f aca="false">$O8*$Y8-2*($P8*$Z8+R8)</f>
        <v>-1</v>
      </c>
      <c r="AH8" s="1" t="n">
        <f aca="false">IF($AG8&lt;0,$AG8*1.5,$AG8*3)</f>
        <v>-1.5</v>
      </c>
      <c r="AI8" s="1" t="n">
        <f aca="false">(Q8+S8+U8)*2-(T8+V8)*3</f>
        <v>0</v>
      </c>
      <c r="AJ8" s="2" t="n">
        <f aca="false">AF8+AH8+AI8</f>
        <v>-3.5</v>
      </c>
      <c r="AK8" s="6" t="n">
        <f aca="false">AJ8/(AD8+AE8*1.5+(O8+P8+R8+T8+V8)*3+(Q8+S8+U8)*2)</f>
        <v>-0.0714285714285714</v>
      </c>
      <c r="AL8" s="7" t="n">
        <f aca="false">0.5+AK8*4</f>
        <v>0.214285714285714</v>
      </c>
      <c r="AM8" s="3" t="str">
        <f aca="false">IF(AC8="","",IF(AC8="分","分",IF(AJ8=0,"分",IF(AC8="攻",IF(AJ8&gt;0,"一致","不一致"),IF(AJ8&gt;=0,"不一致","一致")))))</f>
        <v>一致</v>
      </c>
      <c r="AN8" s="8" t="n">
        <f aca="false">IF(AC8="","",ABS(AK8))</f>
        <v>0.0714285714285714</v>
      </c>
      <c r="AO8" s="3" t="n">
        <f aca="false">AP8-AQ8</f>
        <v>1</v>
      </c>
      <c r="AP8" s="1" t="n">
        <v>4</v>
      </c>
      <c r="AQ8" s="2" t="n">
        <v>3</v>
      </c>
      <c r="AR8" s="3" t="s">
        <v>53</v>
      </c>
      <c r="AT8" s="1" t="s">
        <v>54</v>
      </c>
      <c r="AV8" s="17" t="n">
        <f aca="false">IF(AK8&gt;0.5/4,0.5/4,IF(AK8&lt;0.5/-4,0.5/-4,AK8))</f>
        <v>-0.0714285714285714</v>
      </c>
      <c r="AX8" s="9" t="n">
        <f aca="false">AW8*((O8+P8+U8+V8)*3+C8+H8+Q8+R8)/60+1</f>
        <v>1</v>
      </c>
    </row>
    <row r="9" customFormat="false" ht="12.8" hidden="false" customHeight="false" outlineLevel="0" collapsed="false">
      <c r="A9" s="1" t="n">
        <v>8</v>
      </c>
      <c r="B9" s="1" t="n">
        <v>24</v>
      </c>
      <c r="C9" s="1" t="n">
        <v>16</v>
      </c>
      <c r="E9" s="1" t="n">
        <v>1</v>
      </c>
      <c r="H9" s="3" t="n">
        <v>12</v>
      </c>
      <c r="O9" s="3" t="n">
        <v>9</v>
      </c>
      <c r="P9" s="1" t="n">
        <v>2</v>
      </c>
      <c r="R9" s="1" t="n">
        <v>3</v>
      </c>
      <c r="W9" s="3" t="n">
        <v>1.2</v>
      </c>
      <c r="X9" s="1" t="n">
        <v>1.1</v>
      </c>
      <c r="Y9" s="1" t="n">
        <v>1</v>
      </c>
      <c r="Z9" s="1" t="n">
        <v>1</v>
      </c>
      <c r="AA9" s="2" t="n">
        <v>0.75</v>
      </c>
      <c r="AB9" s="19" t="s">
        <v>66</v>
      </c>
      <c r="AC9" s="5" t="s">
        <v>52</v>
      </c>
      <c r="AD9" s="3" t="n">
        <f aca="false">$C9+$D9*2+$E9*0.5+$F9+$G9*0.5</f>
        <v>16.5</v>
      </c>
      <c r="AE9" s="1" t="n">
        <f aca="false">$H9+$I9*3+$J9*0.5+$K9+$L9*0.5+$M9*0.1+$N9*0.2</f>
        <v>12</v>
      </c>
      <c r="AF9" s="1" t="n">
        <f aca="false">$AD9*$W9*$AA9-1.5*$AE9*$X9</f>
        <v>-4.95</v>
      </c>
      <c r="AG9" s="1" t="n">
        <f aca="false">$O9*$Y9-2*($P9*$Z9+R9)</f>
        <v>-1</v>
      </c>
      <c r="AH9" s="1" t="n">
        <f aca="false">IF($AG9&lt;0,$AG9*1.5,$AG9*3)</f>
        <v>-1.5</v>
      </c>
      <c r="AI9" s="1" t="n">
        <f aca="false">(Q9+S9+U9)*2-(T9+V9)*3</f>
        <v>0</v>
      </c>
      <c r="AJ9" s="2" t="n">
        <f aca="false">AF9+AH9+AI9</f>
        <v>-6.45</v>
      </c>
      <c r="AK9" s="6" t="n">
        <f aca="false">AJ9/(AD9+AE9*1.5+(O9+P9+R9+T9+V9)*3+(Q9+S9+U9)*2)</f>
        <v>-0.0843137254901961</v>
      </c>
      <c r="AL9" s="7" t="n">
        <f aca="false">0.5+AK9*4</f>
        <v>0.162745098039216</v>
      </c>
      <c r="AM9" s="3" t="str">
        <f aca="false">IF(AC9="","",IF(AC9="分","分",IF(AJ9=0,"分",IF(AC9="攻",IF(AJ9&gt;0,"一致","不一致"),IF(AJ9&gt;=0,"不一致","一致")))))</f>
        <v>一致</v>
      </c>
      <c r="AN9" s="8" t="n">
        <f aca="false">IF(AC9="","",ABS(AK9))</f>
        <v>0.0843137254901961</v>
      </c>
      <c r="AO9" s="3" t="n">
        <f aca="false">AP9-AQ9</f>
        <v>-1</v>
      </c>
      <c r="AP9" s="1" t="n">
        <v>4</v>
      </c>
      <c r="AQ9" s="2" t="n">
        <v>5</v>
      </c>
      <c r="AR9" s="3" t="s">
        <v>54</v>
      </c>
      <c r="AT9" s="1" t="s">
        <v>59</v>
      </c>
      <c r="AV9" s="17" t="n">
        <f aca="false">IF(AK9&gt;0.5/4,0.5/4,IF(AK9&lt;0.5/-4,0.5/-4,AK9))</f>
        <v>-0.0843137254901961</v>
      </c>
      <c r="AX9" s="9" t="n">
        <f aca="false">AW9*((O9+P9+U9+V9)*3+C9+H9+Q9+R9)/60+1</f>
        <v>1</v>
      </c>
    </row>
    <row r="10" customFormat="false" ht="12.8" hidden="false" customHeight="false" outlineLevel="0" collapsed="false">
      <c r="A10" s="1" t="n">
        <v>9</v>
      </c>
      <c r="B10" s="1" t="s">
        <v>67</v>
      </c>
      <c r="C10" s="1" t="n">
        <v>19.5</v>
      </c>
      <c r="E10" s="1" t="n">
        <v>1</v>
      </c>
      <c r="H10" s="3" t="n">
        <v>19</v>
      </c>
      <c r="J10" s="1" t="n">
        <v>1</v>
      </c>
      <c r="M10" s="4" t="n">
        <v>12</v>
      </c>
      <c r="O10" s="3" t="n">
        <v>6</v>
      </c>
      <c r="R10" s="1" t="n">
        <v>1</v>
      </c>
      <c r="T10" s="1" t="n">
        <v>1</v>
      </c>
      <c r="W10" s="3" t="n">
        <v>1.2</v>
      </c>
      <c r="X10" s="1" t="n">
        <v>1.1</v>
      </c>
      <c r="Y10" s="1" t="n">
        <v>1</v>
      </c>
      <c r="Z10" s="1" t="n">
        <v>1</v>
      </c>
      <c r="AA10" s="2" t="n">
        <v>1</v>
      </c>
      <c r="AB10" s="5" t="s">
        <v>68</v>
      </c>
      <c r="AC10" s="5" t="s">
        <v>52</v>
      </c>
      <c r="AD10" s="3" t="n">
        <f aca="false">$C10+$D10*2+$E10*0.5+$F10+$G10*0.5</f>
        <v>20</v>
      </c>
      <c r="AE10" s="1" t="n">
        <f aca="false">$H10+$I10*3+$J10*0.5+$K10+$L10*0.5+$M10*0.1+$N10*0.2</f>
        <v>20.7</v>
      </c>
      <c r="AF10" s="1" t="n">
        <f aca="false">$AD10*$W10*$AA10-1.5*$AE10*$X10</f>
        <v>-10.155</v>
      </c>
      <c r="AG10" s="1" t="n">
        <f aca="false">$O10*$Y10-2*($P10*$Z10+R10)</f>
        <v>4</v>
      </c>
      <c r="AH10" s="1" t="n">
        <f aca="false">IF($AG10&lt;0,$AG10*1.5,$AG10*3)</f>
        <v>12</v>
      </c>
      <c r="AI10" s="1" t="n">
        <f aca="false">(Q10+S10+U10)*2-(T10+V10)*3</f>
        <v>-3</v>
      </c>
      <c r="AJ10" s="2" t="n">
        <f aca="false">AF10+AH10+AI10</f>
        <v>-1.155</v>
      </c>
      <c r="AK10" s="6" t="n">
        <f aca="false">AJ10/(AD10+AE10*1.5+(O10+P10+R10+T10+V10)*3+(Q10+S10+U10)*2)</f>
        <v>-0.0153897401732179</v>
      </c>
      <c r="AL10" s="7" t="n">
        <f aca="false">0.5+AK10*4</f>
        <v>0.438441039307129</v>
      </c>
      <c r="AM10" s="3" t="str">
        <f aca="false">IF(AC10="","",IF(AC10="分","分",IF(AJ10=0,"分",IF(AC10="攻",IF(AJ10&gt;0,"一致","不一致"),IF(AJ10&gt;=0,"不一致","一致")))))</f>
        <v>一致</v>
      </c>
      <c r="AN10" s="8" t="n">
        <f aca="false">IF(AC10="","",ABS(AK10))</f>
        <v>0.0153897401732179</v>
      </c>
      <c r="AO10" s="3" t="n">
        <f aca="false">AP10-AQ10</f>
        <v>0</v>
      </c>
      <c r="AP10" s="1" t="n">
        <v>5</v>
      </c>
      <c r="AQ10" s="2" t="n">
        <v>5</v>
      </c>
      <c r="AR10" s="3" t="s">
        <v>54</v>
      </c>
      <c r="AT10" s="1" t="s">
        <v>59</v>
      </c>
      <c r="AV10" s="17" t="n">
        <f aca="false">IF(AK10&gt;0.5/4,0.5/4,IF(AK10&lt;0.5/-4,0.5/-4,AK10))</f>
        <v>-0.0153897401732179</v>
      </c>
      <c r="AX10" s="9" t="n">
        <f aca="false">AW10*((O10+P10+U10+V10)*3+C10+H10+Q10+R10)/60+1</f>
        <v>1</v>
      </c>
    </row>
    <row r="11" customFormat="false" ht="12.8" hidden="false" customHeight="false" outlineLevel="0" collapsed="false">
      <c r="A11" s="1" t="n">
        <v>10</v>
      </c>
      <c r="B11" s="1" t="s">
        <v>69</v>
      </c>
      <c r="C11" s="1" t="n">
        <v>16</v>
      </c>
      <c r="H11" s="3" t="n">
        <v>10</v>
      </c>
      <c r="O11" s="3" t="n">
        <v>6</v>
      </c>
      <c r="P11" s="1" t="n">
        <v>4</v>
      </c>
      <c r="W11" s="3" t="n">
        <v>1</v>
      </c>
      <c r="X11" s="1" t="n">
        <v>1</v>
      </c>
      <c r="Y11" s="1" t="n">
        <v>1</v>
      </c>
      <c r="Z11" s="1" t="n">
        <v>1</v>
      </c>
      <c r="AA11" s="2" t="n">
        <v>1</v>
      </c>
      <c r="AB11" s="5" t="s">
        <v>70</v>
      </c>
      <c r="AC11" s="5" t="s">
        <v>52</v>
      </c>
      <c r="AD11" s="3" t="n">
        <f aca="false">$C11+$D11*2+$E11*0.5+$F11+$G11*0.5</f>
        <v>16</v>
      </c>
      <c r="AE11" s="1" t="n">
        <f aca="false">$H11+$I11*3+$J11*0.5+$K11+$L11*0.5+$M11*0.1+$N11*0.2</f>
        <v>10</v>
      </c>
      <c r="AF11" s="1" t="n">
        <f aca="false">$AD11*$W11*$AA11-1.5*$AE11*$X11</f>
        <v>1</v>
      </c>
      <c r="AG11" s="1" t="n">
        <f aca="false">$O11*$Y11-2*($P11*$Z11+R11)</f>
        <v>-2</v>
      </c>
      <c r="AH11" s="1" t="n">
        <f aca="false">IF($AG11&lt;0,$AG11*1.5,$AG11*3)</f>
        <v>-3</v>
      </c>
      <c r="AI11" s="1" t="n">
        <f aca="false">(Q11+S11+U11)*2-(T11+V11)*3</f>
        <v>0</v>
      </c>
      <c r="AJ11" s="2" t="n">
        <f aca="false">AF11+AH11+AI11</f>
        <v>-2</v>
      </c>
      <c r="AK11" s="6" t="n">
        <f aca="false">AJ11/(AD11+AE11*1.5+(O11+P11+R11+T11+V11)*3+(Q11+S11+U11)*2)</f>
        <v>-0.0327868852459016</v>
      </c>
      <c r="AL11" s="7" t="n">
        <f aca="false">0.5+AK11*4</f>
        <v>0.368852459016393</v>
      </c>
      <c r="AM11" s="3" t="str">
        <f aca="false">IF(AC11="","",IF(AC11="分","分",IF(AJ11=0,"分",IF(AC11="攻",IF(AJ11&gt;0,"一致","不一致"),IF(AJ11&gt;=0,"不一致","一致")))))</f>
        <v>一致</v>
      </c>
      <c r="AN11" s="8" t="n">
        <f aca="false">IF(AC11="","",ABS(AK11))</f>
        <v>0.0327868852459016</v>
      </c>
      <c r="AO11" s="3" t="n">
        <f aca="false">AP11-AQ11</f>
        <v>2</v>
      </c>
      <c r="AP11" s="1" t="n">
        <v>4</v>
      </c>
      <c r="AQ11" s="2" t="n">
        <v>2</v>
      </c>
      <c r="AR11" s="3" t="s">
        <v>59</v>
      </c>
      <c r="AT11" s="1" t="s">
        <v>54</v>
      </c>
      <c r="AV11" s="17" t="n">
        <f aca="false">IF(AK11&gt;0.5/4,0.5/4,IF(AK11&lt;0.5/-4,0.5/-4,AK11))</f>
        <v>-0.0327868852459016</v>
      </c>
      <c r="AX11" s="9" t="n">
        <f aca="false">AW11*((O11+P11+U11+V11)*3+C11+H11+Q11+R11)/60+1</f>
        <v>1</v>
      </c>
    </row>
    <row r="12" customFormat="false" ht="12.8" hidden="false" customHeight="false" outlineLevel="0" collapsed="false">
      <c r="A12" s="1" t="n">
        <v>11</v>
      </c>
      <c r="B12" s="1" t="s">
        <v>71</v>
      </c>
      <c r="C12" s="1" t="n">
        <v>18</v>
      </c>
      <c r="E12" s="1" t="n">
        <v>1</v>
      </c>
      <c r="H12" s="3" t="n">
        <v>12.5</v>
      </c>
      <c r="J12" s="1" t="n">
        <v>1</v>
      </c>
      <c r="P12" s="1" t="n">
        <v>1</v>
      </c>
      <c r="S12" s="1" t="n">
        <v>1</v>
      </c>
      <c r="W12" s="3" t="n">
        <v>1.1</v>
      </c>
      <c r="X12" s="1" t="n">
        <v>1.1</v>
      </c>
      <c r="Y12" s="1" t="n">
        <v>1</v>
      </c>
      <c r="Z12" s="1" t="n">
        <v>1</v>
      </c>
      <c r="AA12" s="2" t="n">
        <v>1</v>
      </c>
      <c r="AB12" s="5" t="s">
        <v>72</v>
      </c>
      <c r="AC12" s="5" t="s">
        <v>58</v>
      </c>
      <c r="AD12" s="3" t="n">
        <f aca="false">$C12+$D12*2+$E12*0.5+$F12+$G12*0.5</f>
        <v>18.5</v>
      </c>
      <c r="AE12" s="1" t="n">
        <f aca="false">$H12+$I12*3+$J12*0.5+$K12+$L12*0.5+$M12*0.1+$N12*0.2</f>
        <v>13</v>
      </c>
      <c r="AF12" s="1" t="n">
        <f aca="false">$AD12*$W12*$AA12-1.5*$AE12*$X12</f>
        <v>-1.1</v>
      </c>
      <c r="AG12" s="1" t="n">
        <f aca="false">$O12*$Y12-2*($P12*$Z12+R12)</f>
        <v>-2</v>
      </c>
      <c r="AH12" s="1" t="n">
        <f aca="false">IF($AG12&lt;0,$AG12*1.5,$AG12*3)</f>
        <v>-3</v>
      </c>
      <c r="AI12" s="1" t="n">
        <f aca="false">(Q12+S12+U12)*2-(T12+V12)*3</f>
        <v>2</v>
      </c>
      <c r="AJ12" s="2" t="n">
        <f aca="false">AF12+AH12+AI12</f>
        <v>-2.1</v>
      </c>
      <c r="AK12" s="6" t="n">
        <f aca="false">AJ12/(AD12+AE12*1.5+(O12+P12+R12+T12+V12)*3+(Q12+S12+U12)*2)</f>
        <v>-0.0488372093023256</v>
      </c>
      <c r="AL12" s="7" t="n">
        <f aca="false">0.5+AK12*4</f>
        <v>0.304651162790698</v>
      </c>
      <c r="AM12" s="3" t="str">
        <f aca="false">IF(AC12="","",IF(AC12="分","分",IF(AJ12=0,"分",IF(AC12="攻",IF(AJ12&gt;0,"一致","不一致"),IF(AJ12&gt;=0,"不一致","一致")))))</f>
        <v>不一致</v>
      </c>
      <c r="AN12" s="8" t="n">
        <f aca="false">IF(AC12="","",ABS(AK12))</f>
        <v>0.0488372093023256</v>
      </c>
      <c r="AO12" s="3" t="n">
        <f aca="false">AP12-AQ12</f>
        <v>-1</v>
      </c>
      <c r="AP12" s="1" t="n">
        <v>4</v>
      </c>
      <c r="AQ12" s="2" t="n">
        <v>5</v>
      </c>
      <c r="AR12" s="3" t="s">
        <v>54</v>
      </c>
      <c r="AT12" s="1" t="s">
        <v>73</v>
      </c>
      <c r="AV12" s="17" t="n">
        <f aca="false">IF(AK12&gt;0.5/4,0.5/4,IF(AK12&lt;0.5/-4,0.5/-4,AK12))</f>
        <v>-0.0488372093023256</v>
      </c>
      <c r="AX12" s="9" t="n">
        <f aca="false">AW12*((O12+P12+U12+V12)*3+C12+H12+Q12+R12)/60+1</f>
        <v>1</v>
      </c>
    </row>
    <row r="13" customFormat="false" ht="12.8" hidden="false" customHeight="false" outlineLevel="0" collapsed="false">
      <c r="A13" s="1" t="n">
        <v>12</v>
      </c>
      <c r="B13" s="1" t="s">
        <v>74</v>
      </c>
      <c r="C13" s="1" t="n">
        <v>12</v>
      </c>
      <c r="E13" s="1" t="n">
        <v>1</v>
      </c>
      <c r="H13" s="3" t="n">
        <v>10</v>
      </c>
      <c r="O13" s="3" t="n">
        <v>5</v>
      </c>
      <c r="P13" s="1" t="n">
        <v>4</v>
      </c>
      <c r="T13" s="1" t="n">
        <v>1</v>
      </c>
      <c r="W13" s="3" t="n">
        <v>1.1</v>
      </c>
      <c r="X13" s="1" t="n">
        <v>1</v>
      </c>
      <c r="Y13" s="1" t="n">
        <v>1</v>
      </c>
      <c r="Z13" s="1" t="n">
        <v>0.75</v>
      </c>
      <c r="AA13" s="2" t="n">
        <v>1</v>
      </c>
      <c r="AB13" s="5" t="s">
        <v>75</v>
      </c>
      <c r="AC13" s="5" t="s">
        <v>52</v>
      </c>
      <c r="AD13" s="3" t="n">
        <f aca="false">$C13+$D13*2+$E13*0.5+$F13+$G13*0.5</f>
        <v>12.5</v>
      </c>
      <c r="AE13" s="1" t="n">
        <f aca="false">$H13+$I13*3+$J13*0.5+$K13+$L13*0.5+$M13*0.1+$N13*0.2</f>
        <v>10</v>
      </c>
      <c r="AF13" s="1" t="n">
        <f aca="false">$AD13*$W13*$AA13-1.5*$AE13*$X13</f>
        <v>-1.25</v>
      </c>
      <c r="AG13" s="1" t="n">
        <f aca="false">$O13*$Y13-2*($P13*$Z13+R13)</f>
        <v>-1</v>
      </c>
      <c r="AH13" s="1" t="n">
        <f aca="false">IF($AG13&lt;0,$AG13*1.5,$AG13*3)</f>
        <v>-1.5</v>
      </c>
      <c r="AI13" s="1" t="n">
        <f aca="false">(Q13+S13+U13)*2-(T13+V13)*3</f>
        <v>-3</v>
      </c>
      <c r="AJ13" s="2" t="n">
        <f aca="false">AF13+AH13+AI13</f>
        <v>-5.75</v>
      </c>
      <c r="AK13" s="6" t="n">
        <f aca="false">AJ13/(AD13+AE13*1.5+(O13+P13+R13+T13+V13)*3+(Q13+S13+U13)*2)</f>
        <v>-0.1</v>
      </c>
      <c r="AL13" s="7" t="n">
        <f aca="false">0.5+AK13*4</f>
        <v>0.1</v>
      </c>
      <c r="AM13" s="3" t="str">
        <f aca="false">IF(AC13="","",IF(AC13="分","分",IF(AJ13=0,"分",IF(AC13="攻",IF(AJ13&gt;0,"一致","不一致"),IF(AJ13&gt;=0,"不一致","一致")))))</f>
        <v>一致</v>
      </c>
      <c r="AN13" s="8" t="n">
        <f aca="false">IF(AC13="","",ABS(AK13))</f>
        <v>0.1</v>
      </c>
      <c r="AO13" s="3" t="n">
        <f aca="false">AP13-AQ13</f>
        <v>0</v>
      </c>
      <c r="AP13" s="1" t="n">
        <v>4</v>
      </c>
      <c r="AQ13" s="2" t="n">
        <v>4</v>
      </c>
      <c r="AR13" s="3" t="s">
        <v>54</v>
      </c>
      <c r="AT13" s="1" t="s">
        <v>73</v>
      </c>
      <c r="AV13" s="17" t="n">
        <f aca="false">IF(AK13&gt;0.5/4,0.5/4,IF(AK13&lt;0.5/-4,0.5/-4,AK13))</f>
        <v>-0.1</v>
      </c>
      <c r="AX13" s="9" t="n">
        <f aca="false">AW13*((O13+P13+U13+V13)*3+C13+H13+Q13+R13)/60+1</f>
        <v>1</v>
      </c>
    </row>
    <row r="14" customFormat="false" ht="12.8" hidden="false" customHeight="false" outlineLevel="0" collapsed="false">
      <c r="A14" s="1" t="n">
        <v>13</v>
      </c>
      <c r="B14" s="1" t="s">
        <v>76</v>
      </c>
      <c r="C14" s="1" t="n">
        <v>20</v>
      </c>
      <c r="E14" s="1" t="n">
        <v>1</v>
      </c>
      <c r="G14" s="2" t="n">
        <v>3</v>
      </c>
      <c r="H14" s="3" t="n">
        <v>22</v>
      </c>
      <c r="O14" s="3" t="n">
        <v>4</v>
      </c>
      <c r="R14" s="1" t="n">
        <v>1</v>
      </c>
      <c r="W14" s="3" t="n">
        <v>1.2</v>
      </c>
      <c r="X14" s="1" t="n">
        <v>0.9</v>
      </c>
      <c r="Y14" s="1" t="n">
        <v>1</v>
      </c>
      <c r="Z14" s="1" t="n">
        <v>1</v>
      </c>
      <c r="AA14" s="2" t="n">
        <v>1</v>
      </c>
      <c r="AB14" s="5" t="s">
        <v>77</v>
      </c>
      <c r="AC14" s="5" t="s">
        <v>58</v>
      </c>
      <c r="AD14" s="3" t="n">
        <f aca="false">$C14+$D14*2+$E14*0.5+$F14+$G14*0.5</f>
        <v>22</v>
      </c>
      <c r="AE14" s="1" t="n">
        <f aca="false">$H14+$I14*3+$J14*0.5+$K14+$L14*0.5+$M14*0.1+$N14*0.2</f>
        <v>22</v>
      </c>
      <c r="AF14" s="1" t="n">
        <f aca="false">$AD14*$W14*$AA14-1.5*$AE14*$X14</f>
        <v>-3.3</v>
      </c>
      <c r="AG14" s="1" t="n">
        <f aca="false">$O14*$Y14-2*($P14*$Z14+R14)</f>
        <v>2</v>
      </c>
      <c r="AH14" s="1" t="n">
        <f aca="false">IF($AG14&lt;0,$AG14*1.5,$AG14*3)</f>
        <v>6</v>
      </c>
      <c r="AI14" s="1" t="n">
        <f aca="false">(Q14+S14+U14)*2-(T14+V14)*3</f>
        <v>0</v>
      </c>
      <c r="AJ14" s="2" t="n">
        <f aca="false">AF14+AH14+AI14</f>
        <v>2.7</v>
      </c>
      <c r="AK14" s="6" t="n">
        <f aca="false">AJ14/(AD14+AE14*1.5+(O14+P14+R14+T14+V14)*3+(Q14+S14+U14)*2)</f>
        <v>0.0385714285714286</v>
      </c>
      <c r="AL14" s="7" t="n">
        <f aca="false">0.5+AK14*4</f>
        <v>0.654285714285714</v>
      </c>
      <c r="AM14" s="3" t="str">
        <f aca="false">IF(AC14="","",IF(AC14="分","分",IF(AJ14=0,"分",IF(AC14="攻",IF(AJ14&gt;0,"一致","不一致"),IF(AJ14&gt;=0,"不一致","一致")))))</f>
        <v>一致</v>
      </c>
      <c r="AN14" s="8" t="n">
        <f aca="false">IF(AC14="","",ABS(AK14))</f>
        <v>0.0385714285714286</v>
      </c>
      <c r="AO14" s="3" t="n">
        <f aca="false">AP14-AQ14</f>
        <v>1</v>
      </c>
      <c r="AP14" s="1" t="n">
        <v>4</v>
      </c>
      <c r="AQ14" s="2" t="n">
        <v>3</v>
      </c>
      <c r="AR14" s="3" t="s">
        <v>54</v>
      </c>
      <c r="AT14" s="1" t="s">
        <v>53</v>
      </c>
      <c r="AV14" s="17" t="n">
        <f aca="false">IF(AK14&gt;0.5/4,0.5/4,IF(AK14&lt;0.5/-4,0.5/-4,AK14))</f>
        <v>0.0385714285714286</v>
      </c>
      <c r="AX14" s="9" t="n">
        <f aca="false">AW14*((O14+P14+U14+V14)*3+C14+H14+Q14+R14)/60+1</f>
        <v>1</v>
      </c>
    </row>
    <row r="15" customFormat="false" ht="12.8" hidden="false" customHeight="false" outlineLevel="0" collapsed="false">
      <c r="A15" s="1" t="n">
        <v>14</v>
      </c>
      <c r="B15" s="1" t="s">
        <v>78</v>
      </c>
      <c r="C15" s="1" t="n">
        <v>11.5</v>
      </c>
      <c r="E15" s="1" t="n">
        <v>1</v>
      </c>
      <c r="H15" s="3" t="n">
        <v>16</v>
      </c>
      <c r="O15" s="3" t="n">
        <v>2</v>
      </c>
      <c r="Q15" s="1" t="n">
        <v>2</v>
      </c>
      <c r="R15" s="1" t="n">
        <v>3</v>
      </c>
      <c r="S15" s="20" t="n">
        <v>2</v>
      </c>
      <c r="T15" s="20" t="n">
        <v>2</v>
      </c>
      <c r="W15" s="3" t="n">
        <v>1.2</v>
      </c>
      <c r="X15" s="1" t="n">
        <v>0.9</v>
      </c>
      <c r="Y15" s="1" t="n">
        <v>1</v>
      </c>
      <c r="Z15" s="1" t="n">
        <v>1</v>
      </c>
      <c r="AA15" s="2" t="n">
        <v>2</v>
      </c>
      <c r="AB15" s="21" t="s">
        <v>79</v>
      </c>
      <c r="AC15" s="5" t="s">
        <v>58</v>
      </c>
      <c r="AD15" s="3" t="n">
        <f aca="false">$C15+$D15*2+$E15*0.5+$F15+$G15*0.5</f>
        <v>12</v>
      </c>
      <c r="AE15" s="1" t="n">
        <f aca="false">$H15+$I15*3+$J15*0.5+$K15+$L15*0.5+$M15*0.1+$N15*0.2</f>
        <v>16</v>
      </c>
      <c r="AF15" s="1" t="n">
        <f aca="false">$AD15*$W15*$AA15-1.5*$AE15*$X15</f>
        <v>7.2</v>
      </c>
      <c r="AG15" s="1" t="n">
        <f aca="false">$O15*$Y15-2*($P15*$Z15+R15)</f>
        <v>-4</v>
      </c>
      <c r="AH15" s="1" t="n">
        <f aca="false">IF($AG15&lt;0,$AG15*1.5,$AG15*3)</f>
        <v>-6</v>
      </c>
      <c r="AI15" s="1" t="n">
        <f aca="false">(Q15+S15+U15)*2-(T15+V15)*3</f>
        <v>2</v>
      </c>
      <c r="AJ15" s="2" t="n">
        <f aca="false">AF15+AH15+AI15</f>
        <v>3.2</v>
      </c>
      <c r="AK15" s="6" t="n">
        <f aca="false">AJ15/(AD15+AE15*1.5+(O15+P15+R15+T15+V15)*3+(Q15+S15+U15)*2)</f>
        <v>0.0492307692307692</v>
      </c>
      <c r="AL15" s="7" t="n">
        <f aca="false">0.5+AK15*4</f>
        <v>0.696923076923077</v>
      </c>
      <c r="AM15" s="3" t="str">
        <f aca="false">IF(AC15="","",IF(AC15="分","分",IF(AJ15=0,"分",IF(AC15="攻",IF(AJ15&gt;0,"一致","不一致"),IF(AJ15&gt;=0,"不一致","一致")))))</f>
        <v>一致</v>
      </c>
      <c r="AN15" s="8" t="n">
        <f aca="false">IF(AC15="","",ABS(AK15))</f>
        <v>0.0492307692307692</v>
      </c>
      <c r="AO15" s="3" t="n">
        <f aca="false">AP15-AQ15</f>
        <v>2</v>
      </c>
      <c r="AP15" s="1" t="n">
        <v>5</v>
      </c>
      <c r="AQ15" s="2" t="n">
        <v>3</v>
      </c>
      <c r="AR15" s="3" t="s">
        <v>54</v>
      </c>
      <c r="AT15" s="1" t="s">
        <v>53</v>
      </c>
      <c r="AV15" s="17" t="n">
        <f aca="false">IF(AK15&gt;0.5/4,0.5/4,IF(AK15&lt;0.5/-4,0.5/-4,AK15))</f>
        <v>0.0492307692307692</v>
      </c>
      <c r="AX15" s="9" t="n">
        <f aca="false">AW15*((O15+P15+U15+V15)*3+C15+H15+Q15+R15)/60+1</f>
        <v>1</v>
      </c>
    </row>
    <row r="16" customFormat="false" ht="12.8" hidden="false" customHeight="false" outlineLevel="0" collapsed="false">
      <c r="A16" s="1" t="n">
        <v>15</v>
      </c>
      <c r="B16" s="1" t="s">
        <v>80</v>
      </c>
      <c r="C16" s="1" t="n">
        <v>13.5</v>
      </c>
      <c r="H16" s="3" t="n">
        <v>10</v>
      </c>
      <c r="O16" s="3" t="n">
        <v>9</v>
      </c>
      <c r="P16" s="1" t="n">
        <v>3</v>
      </c>
      <c r="S16" s="1" t="n">
        <v>1</v>
      </c>
      <c r="T16" s="1" t="n">
        <v>1</v>
      </c>
      <c r="W16" s="3" t="n">
        <v>1</v>
      </c>
      <c r="X16" s="1" t="n">
        <v>1</v>
      </c>
      <c r="Y16" s="1" t="n">
        <v>1</v>
      </c>
      <c r="Z16" s="1" t="n">
        <v>1</v>
      </c>
      <c r="AA16" s="2" t="n">
        <v>1</v>
      </c>
      <c r="AB16" s="5" t="s">
        <v>81</v>
      </c>
      <c r="AC16" s="5" t="s">
        <v>58</v>
      </c>
      <c r="AD16" s="3" t="n">
        <f aca="false">$C16+$D16*2+$E16*0.5+$F16+$G16*0.5</f>
        <v>13.5</v>
      </c>
      <c r="AE16" s="1" t="n">
        <f aca="false">$H16+$I16*3+$J16*0.5+$K16+$L16*0.5+$M16*0.1+$N16*0.2</f>
        <v>10</v>
      </c>
      <c r="AF16" s="1" t="n">
        <f aca="false">$AD16*$W16*$AA16-1.5*$AE16*$X16</f>
        <v>-1.5</v>
      </c>
      <c r="AG16" s="1" t="n">
        <f aca="false">$O16*$Y16-2*($P16*$Z16+R16)</f>
        <v>3</v>
      </c>
      <c r="AH16" s="1" t="n">
        <f aca="false">IF($AG16&lt;0,$AG16*1.5,$AG16*3)</f>
        <v>9</v>
      </c>
      <c r="AI16" s="1" t="n">
        <f aca="false">(Q16+S16+U16)*2-(T16+V16)*3</f>
        <v>-1</v>
      </c>
      <c r="AJ16" s="2" t="n">
        <f aca="false">AF16+AH16+AI16</f>
        <v>6.5</v>
      </c>
      <c r="AK16" s="6" t="n">
        <f aca="false">AJ16/(AD16+AE16*1.5+(O16+P16+R16+T16+V16)*3+(Q16+S16+U16)*2)</f>
        <v>0.0935251798561151</v>
      </c>
      <c r="AL16" s="7" t="n">
        <f aca="false">0.5+AK16*4</f>
        <v>0.87410071942446</v>
      </c>
      <c r="AM16" s="3" t="str">
        <f aca="false">IF(AC16="","",IF(AC16="分","分",IF(AJ16=0,"分",IF(AC16="攻",IF(AJ16&gt;0,"一致","不一致"),IF(AJ16&gt;=0,"不一致","一致")))))</f>
        <v>一致</v>
      </c>
      <c r="AN16" s="8" t="n">
        <f aca="false">IF(AC16="","",ABS(AK16))</f>
        <v>0.0935251798561151</v>
      </c>
      <c r="AO16" s="3" t="n">
        <f aca="false">AP16-AQ16</f>
        <v>0</v>
      </c>
      <c r="AP16" s="1" t="n">
        <v>3</v>
      </c>
      <c r="AQ16" s="2" t="n">
        <v>3</v>
      </c>
      <c r="AR16" s="3" t="s">
        <v>59</v>
      </c>
      <c r="AT16" s="1" t="s">
        <v>54</v>
      </c>
      <c r="AV16" s="17" t="n">
        <f aca="false">IF(AK16&gt;0.5/4,0.5/4,IF(AK16&lt;0.5/-4,0.5/-4,AK16))</f>
        <v>0.0935251798561151</v>
      </c>
      <c r="AX16" s="9" t="n">
        <f aca="false">AW16*((O16+P16+U16+V16)*3+C16+H16+Q16+R16)/60+1</f>
        <v>1</v>
      </c>
    </row>
    <row r="17" customFormat="false" ht="12.8" hidden="false" customHeight="false" outlineLevel="0" collapsed="false">
      <c r="A17" s="1" t="n">
        <v>16</v>
      </c>
      <c r="B17" s="1" t="s">
        <v>82</v>
      </c>
      <c r="C17" s="1" t="n">
        <v>20</v>
      </c>
      <c r="E17" s="1" t="n">
        <v>1</v>
      </c>
      <c r="F17" s="1" t="n">
        <v>1</v>
      </c>
      <c r="G17" s="2" t="n">
        <v>3</v>
      </c>
      <c r="H17" s="3" t="n">
        <v>18</v>
      </c>
      <c r="O17" s="3" t="n">
        <v>6</v>
      </c>
      <c r="P17" s="1" t="n">
        <v>3</v>
      </c>
      <c r="R17" s="1" t="n">
        <v>2</v>
      </c>
      <c r="W17" s="3" t="n">
        <v>1</v>
      </c>
      <c r="X17" s="1" t="n">
        <v>0.9</v>
      </c>
      <c r="Y17" s="1" t="n">
        <v>1</v>
      </c>
      <c r="Z17" s="1" t="n">
        <v>0.5</v>
      </c>
      <c r="AA17" s="2" t="n">
        <v>1</v>
      </c>
      <c r="AB17" s="5" t="s">
        <v>83</v>
      </c>
      <c r="AC17" s="5" t="s">
        <v>58</v>
      </c>
      <c r="AD17" s="3" t="n">
        <f aca="false">$C17+$D17*2+$E17*0.5+$F17+$G17*0.5</f>
        <v>23</v>
      </c>
      <c r="AE17" s="1" t="n">
        <f aca="false">$H17+$I17*3+$J17*0.5+$K17+$L17*0.5+$M17*0.1+$N17*0.2</f>
        <v>18</v>
      </c>
      <c r="AF17" s="1" t="n">
        <f aca="false">$AD17*$W17*$AA17-1.5*$AE17*$X17</f>
        <v>-1.3</v>
      </c>
      <c r="AG17" s="1" t="n">
        <f aca="false">$O17*$Y17-2*($P17*$Z17+R17)</f>
        <v>-1</v>
      </c>
      <c r="AH17" s="1" t="n">
        <f aca="false">IF($AG17&lt;0,$AG17*1.5,$AG17*3)</f>
        <v>-1.5</v>
      </c>
      <c r="AI17" s="1" t="n">
        <f aca="false">(Q17+S17+U17)*2-(T17+V17)*3</f>
        <v>0</v>
      </c>
      <c r="AJ17" s="2" t="n">
        <f aca="false">AF17+AH17+AI17</f>
        <v>-2.8</v>
      </c>
      <c r="AK17" s="6" t="n">
        <f aca="false">AJ17/(AD17+AE17*1.5+(O17+P17+R17+T17+V17)*3+(Q17+S17+U17)*2)</f>
        <v>-0.0337349397590362</v>
      </c>
      <c r="AL17" s="7" t="n">
        <f aca="false">0.5+AK17*4</f>
        <v>0.365060240963855</v>
      </c>
      <c r="AM17" s="3" t="str">
        <f aca="false">IF(AC17="","",IF(AC17="分","分",IF(AJ17=0,"分",IF(AC17="攻",IF(AJ17&gt;0,"一致","不一致"),IF(AJ17&gt;=0,"不一致","一致")))))</f>
        <v>不一致</v>
      </c>
      <c r="AN17" s="8" t="n">
        <f aca="false">IF(AC17="","",ABS(AK17))</f>
        <v>0.0337349397590362</v>
      </c>
      <c r="AO17" s="3" t="n">
        <f aca="false">AP17-AQ17</f>
        <v>1</v>
      </c>
      <c r="AP17" s="1" t="n">
        <v>4</v>
      </c>
      <c r="AQ17" s="2" t="n">
        <v>3</v>
      </c>
      <c r="AR17" s="3" t="s">
        <v>54</v>
      </c>
      <c r="AT17" s="1" t="s">
        <v>53</v>
      </c>
      <c r="AV17" s="17" t="n">
        <f aca="false">IF(AK17&gt;0.5/4,0.5/4,IF(AK17&lt;0.5/-4,0.5/-4,AK17))</f>
        <v>-0.0337349397590362</v>
      </c>
      <c r="AX17" s="9" t="n">
        <f aca="false">AW17*((O17+P17+U17+V17)*3+C17+H17+Q17+R17)/60+1</f>
        <v>1</v>
      </c>
    </row>
    <row r="18" customFormat="false" ht="12.8" hidden="false" customHeight="false" outlineLevel="0" collapsed="false">
      <c r="A18" s="1" t="n">
        <v>17</v>
      </c>
      <c r="B18" s="1" t="s">
        <v>84</v>
      </c>
      <c r="C18" s="1" t="n">
        <v>13</v>
      </c>
      <c r="E18" s="1" t="n">
        <v>1</v>
      </c>
      <c r="F18" s="1" t="n">
        <v>2</v>
      </c>
      <c r="G18" s="2" t="n">
        <v>1</v>
      </c>
      <c r="H18" s="3" t="n">
        <v>7.5</v>
      </c>
      <c r="M18" s="4" t="n">
        <v>15</v>
      </c>
      <c r="N18" s="2" t="n">
        <v>3</v>
      </c>
      <c r="O18" s="3" t="n">
        <v>7</v>
      </c>
      <c r="P18" s="1" t="n">
        <v>3</v>
      </c>
      <c r="Q18" s="1" t="n">
        <v>5</v>
      </c>
      <c r="R18" s="1" t="n">
        <v>1</v>
      </c>
      <c r="S18" s="20" t="n">
        <v>2</v>
      </c>
      <c r="W18" s="3" t="n">
        <v>0.9</v>
      </c>
      <c r="X18" s="1" t="n">
        <v>1</v>
      </c>
      <c r="Y18" s="1" t="n">
        <v>1</v>
      </c>
      <c r="Z18" s="1" t="n">
        <v>1</v>
      </c>
      <c r="AA18" s="2" t="n">
        <v>0.5</v>
      </c>
      <c r="AB18" s="22" t="s">
        <v>85</v>
      </c>
      <c r="AC18" s="5" t="s">
        <v>52</v>
      </c>
      <c r="AD18" s="3" t="n">
        <f aca="false">$C18+$D18*2+$E18*0.5+$F18+$G18*0.5</f>
        <v>16</v>
      </c>
      <c r="AE18" s="1" t="n">
        <f aca="false">$H18+$I18*3+$J18*0.5+$K18+$L18*0.5+$M18*0.1+$N18*0.2</f>
        <v>9.6</v>
      </c>
      <c r="AF18" s="1" t="n">
        <f aca="false">$AD18*$W18*$AA18-1.5*$AE18*$X18</f>
        <v>-7.2</v>
      </c>
      <c r="AG18" s="1" t="n">
        <f aca="false">$O18*$Y18-2*($P18*$Z18+R18)</f>
        <v>-1</v>
      </c>
      <c r="AH18" s="1" t="n">
        <f aca="false">IF($AG18&lt;0,$AG18*1.5,$AG18*3)</f>
        <v>-1.5</v>
      </c>
      <c r="AI18" s="1" t="n">
        <f aca="false">(Q18+S18+U18)*2-(T18+V18)*3</f>
        <v>14</v>
      </c>
      <c r="AJ18" s="2" t="n">
        <f aca="false">AF18+AH18+AI18</f>
        <v>5.3</v>
      </c>
      <c r="AK18" s="6" t="n">
        <f aca="false">AJ18/(AD18+AE18*1.5+(O18+P18+R18+T18+V18)*3+(Q18+S18+U18)*2)</f>
        <v>0.0684754521963824</v>
      </c>
      <c r="AL18" s="7" t="n">
        <f aca="false">0.5+AK18*4</f>
        <v>0.77390180878553</v>
      </c>
      <c r="AM18" s="3" t="str">
        <f aca="false">IF(AC18="","",IF(AC18="分","分",IF(AJ18=0,"分",IF(AC18="攻",IF(AJ18&gt;0,"一致","不一致"),IF(AJ18&gt;=0,"不一致","一致")))))</f>
        <v>不一致</v>
      </c>
      <c r="AN18" s="8" t="n">
        <f aca="false">IF(AC18="","",ABS(AK18))</f>
        <v>0.0684754521963824</v>
      </c>
      <c r="AO18" s="3" t="n">
        <f aca="false">AP18-AQ18</f>
        <v>2</v>
      </c>
      <c r="AP18" s="1" t="n">
        <v>4</v>
      </c>
      <c r="AQ18" s="2" t="n">
        <v>2</v>
      </c>
      <c r="AR18" s="3" t="s">
        <v>53</v>
      </c>
      <c r="AT18" s="1" t="s">
        <v>54</v>
      </c>
      <c r="AV18" s="17" t="n">
        <f aca="false">IF(AK18&gt;0.5/4,0.5/4,IF(AK18&lt;0.5/-4,0.5/-4,AK18))</f>
        <v>0.0684754521963824</v>
      </c>
      <c r="AX18" s="9" t="n">
        <f aca="false">AW18*((O18+P18+U18+V18)*3+C18+H18+Q18+R18)/60+1</f>
        <v>1</v>
      </c>
    </row>
    <row r="19" customFormat="false" ht="12.8" hidden="false" customHeight="false" outlineLevel="0" collapsed="false">
      <c r="A19" s="1" t="n">
        <v>18</v>
      </c>
      <c r="B19" s="1" t="s">
        <v>86</v>
      </c>
      <c r="C19" s="1" t="n">
        <v>20</v>
      </c>
      <c r="E19" s="1" t="n">
        <v>1</v>
      </c>
      <c r="F19" s="1" t="n">
        <v>2</v>
      </c>
      <c r="G19" s="2" t="n">
        <v>6</v>
      </c>
      <c r="H19" s="3" t="n">
        <v>16</v>
      </c>
      <c r="O19" s="3" t="n">
        <v>6</v>
      </c>
      <c r="P19" s="1" t="n">
        <v>2</v>
      </c>
      <c r="R19" s="1" t="n">
        <v>2</v>
      </c>
      <c r="T19" s="1" t="n">
        <v>1</v>
      </c>
      <c r="W19" s="3" t="n">
        <v>1.1</v>
      </c>
      <c r="X19" s="1" t="n">
        <v>0.9</v>
      </c>
      <c r="Y19" s="1" t="n">
        <v>1</v>
      </c>
      <c r="Z19" s="1" t="n">
        <v>0.75</v>
      </c>
      <c r="AA19" s="2" t="n">
        <v>0.75</v>
      </c>
      <c r="AB19" s="23" t="s">
        <v>87</v>
      </c>
      <c r="AC19" s="5" t="s">
        <v>52</v>
      </c>
      <c r="AD19" s="3" t="n">
        <f aca="false">$C19+$D19*2+$E19*0.5+$F19+$G19*0.5</f>
        <v>25.5</v>
      </c>
      <c r="AE19" s="1" t="n">
        <f aca="false">$H19+$I19*3+$J19*0.5+$K19+$L19*0.5+$M19*0.1+$N19*0.2</f>
        <v>16</v>
      </c>
      <c r="AF19" s="1" t="n">
        <f aca="false">$AD19*$W19*$AA19-1.5*$AE19*$X19</f>
        <v>-0.5625</v>
      </c>
      <c r="AG19" s="1" t="n">
        <f aca="false">$O19*$Y19-2*($P19*$Z19+R19)</f>
        <v>-1</v>
      </c>
      <c r="AH19" s="1" t="n">
        <f aca="false">IF($AG19&lt;0,$AG19*1.5,$AG19*3)</f>
        <v>-1.5</v>
      </c>
      <c r="AI19" s="1" t="n">
        <f aca="false">(Q19+S19+U19)*2-(T19+V19)*3</f>
        <v>-3</v>
      </c>
      <c r="AJ19" s="2" t="n">
        <f aca="false">AF19+AH19+AI19</f>
        <v>-5.0625</v>
      </c>
      <c r="AK19" s="6" t="n">
        <f aca="false">AJ19/(AD19+AE19*1.5+(O19+P19+R19+T19+V19)*3+(Q19+S19+U19)*2)</f>
        <v>-0.0613636363636364</v>
      </c>
      <c r="AL19" s="7" t="n">
        <f aca="false">0.5+AK19*4</f>
        <v>0.254545454545455</v>
      </c>
      <c r="AM19" s="3" t="str">
        <f aca="false">IF(AC19="","",IF(AC19="分","分",IF(AJ19=0,"分",IF(AC19="攻",IF(AJ19&gt;0,"一致","不一致"),IF(AJ19&gt;=0,"不一致","一致")))))</f>
        <v>一致</v>
      </c>
      <c r="AN19" s="8" t="n">
        <f aca="false">IF(AC19="","",ABS(AK19))</f>
        <v>0.0613636363636364</v>
      </c>
      <c r="AO19" s="3" t="n">
        <f aca="false">AP19-AQ19</f>
        <v>0</v>
      </c>
      <c r="AP19" s="1" t="n">
        <v>3</v>
      </c>
      <c r="AQ19" s="2" t="n">
        <v>3</v>
      </c>
      <c r="AR19" s="3" t="s">
        <v>54</v>
      </c>
      <c r="AT19" s="1" t="s">
        <v>53</v>
      </c>
      <c r="AV19" s="17" t="n">
        <f aca="false">IF(AK19&gt;0.5/4,0.5/4,IF(AK19&lt;0.5/-4,0.5/-4,AK19))</f>
        <v>-0.0613636363636364</v>
      </c>
      <c r="AX19" s="9" t="n">
        <f aca="false">AW19*((O19+P19+U19+V19)*3+C19+H19+Q19+R19)/60+1</f>
        <v>1</v>
      </c>
    </row>
    <row r="20" customFormat="false" ht="12.8" hidden="false" customHeight="false" outlineLevel="0" collapsed="false">
      <c r="A20" s="1" t="n">
        <v>19</v>
      </c>
      <c r="B20" s="1" t="s">
        <v>88</v>
      </c>
      <c r="C20" s="1" t="n">
        <v>8</v>
      </c>
      <c r="E20" s="1" t="n">
        <v>1</v>
      </c>
      <c r="F20" s="1" t="n">
        <v>3</v>
      </c>
      <c r="G20" s="2" t="n">
        <v>5</v>
      </c>
      <c r="H20" s="3" t="n">
        <v>37.5</v>
      </c>
      <c r="O20" s="3" t="n">
        <v>10</v>
      </c>
      <c r="P20" s="1" t="n">
        <v>2</v>
      </c>
      <c r="R20" s="1" t="n">
        <v>5</v>
      </c>
      <c r="S20" s="1" t="n">
        <v>1</v>
      </c>
      <c r="W20" s="3" t="n">
        <v>1.2</v>
      </c>
      <c r="X20" s="1" t="n">
        <v>0.8</v>
      </c>
      <c r="Y20" s="1" t="n">
        <v>0.5</v>
      </c>
      <c r="Z20" s="1" t="n">
        <v>1</v>
      </c>
      <c r="AA20" s="2" t="n">
        <v>1</v>
      </c>
      <c r="AB20" s="5" t="s">
        <v>89</v>
      </c>
      <c r="AC20" s="5" t="s">
        <v>52</v>
      </c>
      <c r="AD20" s="3" t="n">
        <f aca="false">$C20+$D20*2+$E20*0.5+$F20+$G20*0.5</f>
        <v>14</v>
      </c>
      <c r="AE20" s="1" t="n">
        <f aca="false">$H20+$I20*3+$J20*0.5+$K20+$L20*0.5+$M20*0.1+$N20*0.2</f>
        <v>37.5</v>
      </c>
      <c r="AF20" s="1" t="n">
        <f aca="false">$AD20*$W20*$AA20-1.5*$AE20*$X20</f>
        <v>-28.2</v>
      </c>
      <c r="AG20" s="1" t="n">
        <f aca="false">$O20*$Y20-2*($P20*$Z20+R20)</f>
        <v>-9</v>
      </c>
      <c r="AH20" s="1" t="n">
        <f aca="false">IF($AG20&lt;0,$AG20*1.5,$AG20*3)</f>
        <v>-13.5</v>
      </c>
      <c r="AI20" s="1" t="n">
        <f aca="false">(Q20+S20+U20)*2-(T20+V20)*3</f>
        <v>2</v>
      </c>
      <c r="AJ20" s="2" t="n">
        <f aca="false">AF20+AH20+AI20</f>
        <v>-39.7</v>
      </c>
      <c r="AK20" s="6" t="n">
        <f aca="false">AJ20/(AD20+AE20*1.5+(O20+P20+R20+T20+V20)*3+(Q20+S20+U20)*2)</f>
        <v>-0.32210953346856</v>
      </c>
      <c r="AL20" s="7" t="n">
        <f aca="false">0.5+AK20*4</f>
        <v>-0.788438133874239</v>
      </c>
      <c r="AM20" s="3" t="str">
        <f aca="false">IF(AC20="","",IF(AC20="分","分",IF(AJ20=0,"分",IF(AC20="攻",IF(AJ20&gt;0,"一致","不一致"),IF(AJ20&gt;=0,"不一致","一致")))))</f>
        <v>一致</v>
      </c>
      <c r="AN20" s="8" t="n">
        <f aca="false">IF(AC20="","",ABS(AK20))</f>
        <v>0.32210953346856</v>
      </c>
      <c r="AO20" s="3" t="n">
        <f aca="false">AP20-AQ20</f>
        <v>3</v>
      </c>
      <c r="AP20" s="1" t="n">
        <v>5</v>
      </c>
      <c r="AQ20" s="2" t="n">
        <v>2</v>
      </c>
      <c r="AR20" s="3" t="s">
        <v>54</v>
      </c>
      <c r="AT20" s="1" t="s">
        <v>53</v>
      </c>
      <c r="AV20" s="17" t="n">
        <f aca="false">IF(AK20&gt;0.5/4,0.5/4,IF(AK20&lt;0.5/-4,0.5/-4,AK20))</f>
        <v>-0.125</v>
      </c>
      <c r="AX20" s="9" t="n">
        <f aca="false">AW20*((O20+P20+U20+V20)*3+C20+H20+Q20+R20)/60+1</f>
        <v>1</v>
      </c>
    </row>
    <row r="21" customFormat="false" ht="12.8" hidden="false" customHeight="false" outlineLevel="0" collapsed="false">
      <c r="A21" s="1" t="n">
        <v>20</v>
      </c>
      <c r="B21" s="1" t="n">
        <v>84</v>
      </c>
      <c r="C21" s="1" t="n">
        <v>17</v>
      </c>
      <c r="E21" s="1" t="n">
        <v>1</v>
      </c>
      <c r="F21" s="1" t="n">
        <v>1</v>
      </c>
      <c r="G21" s="2" t="n">
        <v>3</v>
      </c>
      <c r="H21" s="3" t="n">
        <v>13</v>
      </c>
      <c r="N21" s="2" t="n">
        <v>6</v>
      </c>
      <c r="O21" s="3" t="n">
        <v>11</v>
      </c>
      <c r="R21" s="1" t="n">
        <v>5</v>
      </c>
      <c r="W21" s="3" t="n">
        <v>1</v>
      </c>
      <c r="X21" s="1" t="n">
        <v>1</v>
      </c>
      <c r="Y21" s="1" t="n">
        <v>1</v>
      </c>
      <c r="Z21" s="1" t="n">
        <v>1</v>
      </c>
      <c r="AA21" s="2" t="n">
        <v>1</v>
      </c>
      <c r="AB21" s="5" t="s">
        <v>55</v>
      </c>
      <c r="AC21" s="5" t="s">
        <v>52</v>
      </c>
      <c r="AD21" s="3" t="n">
        <f aca="false">$C21+$D21*2+$E21*0.5+$F21+$G21*0.5</f>
        <v>20</v>
      </c>
      <c r="AE21" s="1" t="n">
        <f aca="false">$H21+$I21*3+$J21*0.5+$K21+$L21*0.5+$M21*0.1+$N21*0.2</f>
        <v>14.2</v>
      </c>
      <c r="AF21" s="1" t="n">
        <f aca="false">$AD21*$W21*$AA21-1.5*$AE21*$X21</f>
        <v>-1.3</v>
      </c>
      <c r="AG21" s="1" t="n">
        <f aca="false">$O21*$Y21-2*($P21*$Z21+R21)</f>
        <v>1</v>
      </c>
      <c r="AH21" s="1" t="n">
        <f aca="false">IF($AG21&lt;0,$AG21*1.5,$AG21*3)</f>
        <v>3</v>
      </c>
      <c r="AI21" s="1" t="n">
        <f aca="false">(Q21+S21+U21)*2-(T21+V21)*3</f>
        <v>0</v>
      </c>
      <c r="AJ21" s="2" t="n">
        <f aca="false">AF21+AH21+AI21</f>
        <v>1.7</v>
      </c>
      <c r="AK21" s="6" t="n">
        <f aca="false">AJ21/(AD21+AE21*1.5+(O21+P21+R21+T21+V21)*3+(Q21+S21+U21)*2)</f>
        <v>0.0190369540873461</v>
      </c>
      <c r="AL21" s="7" t="n">
        <f aca="false">0.5+AK21*4</f>
        <v>0.576147816349384</v>
      </c>
      <c r="AM21" s="3" t="str">
        <f aca="false">IF(AC21="","",IF(AC21="分","分",IF(AJ21=0,"分",IF(AC21="攻",IF(AJ21&gt;0,"一致","不一致"),IF(AJ21&gt;=0,"不一致","一致")))))</f>
        <v>不一致</v>
      </c>
      <c r="AN21" s="8" t="n">
        <f aca="false">IF(AC21="","",ABS(AK21))</f>
        <v>0.0190369540873461</v>
      </c>
      <c r="AO21" s="3" t="n">
        <f aca="false">AP21-AQ21</f>
        <v>2</v>
      </c>
      <c r="AP21" s="1" t="n">
        <v>4</v>
      </c>
      <c r="AQ21" s="2" t="n">
        <v>2</v>
      </c>
      <c r="AR21" s="3" t="s">
        <v>54</v>
      </c>
      <c r="AT21" s="1" t="s">
        <v>90</v>
      </c>
      <c r="AV21" s="17" t="n">
        <f aca="false">IF(AK21&gt;0.5/4,0.5/4,IF(AK21&lt;0.5/-4,0.5/-4,AK21))</f>
        <v>0.0190369540873461</v>
      </c>
      <c r="AX21" s="9" t="n">
        <f aca="false">AW21*((O21+P21+U21+V21)*3+C21+H21+Q21+R21)/60+1</f>
        <v>1</v>
      </c>
    </row>
    <row r="22" customFormat="false" ht="12.8" hidden="false" customHeight="false" outlineLevel="0" collapsed="false">
      <c r="A22" s="1" t="n">
        <v>21</v>
      </c>
      <c r="B22" s="1" t="s">
        <v>91</v>
      </c>
      <c r="C22" s="1" t="n">
        <v>16</v>
      </c>
      <c r="E22" s="1" t="n">
        <v>1</v>
      </c>
      <c r="F22" s="1" t="n">
        <v>1</v>
      </c>
      <c r="G22" s="2" t="n">
        <v>3</v>
      </c>
      <c r="H22" s="3" t="n">
        <v>10</v>
      </c>
      <c r="J22" s="1" t="n">
        <v>2</v>
      </c>
      <c r="M22" s="4" t="n">
        <v>24</v>
      </c>
      <c r="O22" s="3" t="n">
        <v>6</v>
      </c>
      <c r="P22" s="1" t="n">
        <v>2</v>
      </c>
      <c r="R22" s="1" t="n">
        <v>2</v>
      </c>
      <c r="S22" s="20" t="n">
        <v>2</v>
      </c>
      <c r="U22" s="1" t="n">
        <v>3</v>
      </c>
      <c r="W22" s="3" t="n">
        <v>0.9</v>
      </c>
      <c r="X22" s="1" t="n">
        <v>1.2</v>
      </c>
      <c r="Y22" s="1" t="n">
        <v>0.5</v>
      </c>
      <c r="Z22" s="1" t="n">
        <v>0.5</v>
      </c>
      <c r="AA22" s="2" t="n">
        <v>1</v>
      </c>
      <c r="AB22" s="5" t="s">
        <v>92</v>
      </c>
      <c r="AC22" s="5" t="s">
        <v>58</v>
      </c>
      <c r="AD22" s="3" t="n">
        <f aca="false">$C22+$D22*2+$E22*0.5+$F22+$G22*0.5</f>
        <v>19</v>
      </c>
      <c r="AE22" s="1" t="n">
        <f aca="false">$H22+$I22*3+$J22*0.5+$K22+$L22*0.5+$M22*0.1+$N22*0.2</f>
        <v>13.4</v>
      </c>
      <c r="AF22" s="1" t="n">
        <f aca="false">$AD22*$W22*$AA22-1.5*$AE22*$X22</f>
        <v>-7.02</v>
      </c>
      <c r="AG22" s="1" t="n">
        <f aca="false">$O22*$Y22-2*($P22*$Z22+R22)</f>
        <v>-3</v>
      </c>
      <c r="AH22" s="1" t="n">
        <f aca="false">IF($AG22&lt;0,$AG22*1.5,$AG22*3)</f>
        <v>-4.5</v>
      </c>
      <c r="AI22" s="1" t="n">
        <f aca="false">(Q22+S22+U22)*2-(T22+V22)*3</f>
        <v>10</v>
      </c>
      <c r="AJ22" s="2" t="n">
        <f aca="false">AF22+AH22+AI22</f>
        <v>-1.52</v>
      </c>
      <c r="AK22" s="6" t="n">
        <f aca="false">AJ22/(AD22+AE22*1.5+(O22+P22+R22+T22+V22)*3+(Q22+S22+U22)*2)</f>
        <v>-0.0192161820480405</v>
      </c>
      <c r="AL22" s="7" t="n">
        <f aca="false">0.5+AK22*4</f>
        <v>0.423135271807838</v>
      </c>
      <c r="AM22" s="3" t="str">
        <f aca="false">IF(AC22="","",IF(AC22="分","分",IF(AJ22=0,"分",IF(AC22="攻",IF(AJ22&gt;0,"一致","不一致"),IF(AJ22&gt;=0,"不一致","一致")))))</f>
        <v>不一致</v>
      </c>
      <c r="AN22" s="8" t="n">
        <f aca="false">IF(AC22="","",ABS(AK22))</f>
        <v>0.0192161820480405</v>
      </c>
      <c r="AO22" s="3" t="n">
        <f aca="false">AP22-AQ22</f>
        <v>-2</v>
      </c>
      <c r="AP22" s="1" t="n">
        <v>3</v>
      </c>
      <c r="AQ22" s="2" t="n">
        <v>5</v>
      </c>
      <c r="AR22" s="3" t="s">
        <v>53</v>
      </c>
      <c r="AT22" s="1" t="s">
        <v>54</v>
      </c>
      <c r="AV22" s="17" t="n">
        <f aca="false">IF(AK22&gt;0.5/4,0.5/4,IF(AK22&lt;0.5/-4,0.5/-4,AK22))</f>
        <v>-0.0192161820480405</v>
      </c>
      <c r="AX22" s="9" t="n">
        <f aca="false">AW22*((O22+P22+U22+V22)*3+C22+H22+Q22+R22)/60+1</f>
        <v>1</v>
      </c>
    </row>
    <row r="23" customFormat="false" ht="12.8" hidden="false" customHeight="false" outlineLevel="0" collapsed="false">
      <c r="A23" s="1" t="n">
        <v>22</v>
      </c>
      <c r="B23" s="1" t="s">
        <v>93</v>
      </c>
      <c r="C23" s="1" t="n">
        <v>12</v>
      </c>
      <c r="E23" s="1" t="n">
        <v>1</v>
      </c>
      <c r="F23" s="1" t="n">
        <v>2</v>
      </c>
      <c r="G23" s="2" t="n">
        <v>4</v>
      </c>
      <c r="H23" s="3" t="n">
        <v>12</v>
      </c>
      <c r="J23" s="1" t="n">
        <v>1</v>
      </c>
      <c r="O23" s="3" t="n">
        <v>3</v>
      </c>
      <c r="R23" s="1" t="n">
        <v>3</v>
      </c>
      <c r="S23" s="1" t="n">
        <v>1</v>
      </c>
      <c r="W23" s="3" t="n">
        <v>1.1</v>
      </c>
      <c r="X23" s="1" t="n">
        <v>1.1</v>
      </c>
      <c r="Y23" s="1" t="n">
        <v>1</v>
      </c>
      <c r="Z23" s="1" t="n">
        <v>1</v>
      </c>
      <c r="AA23" s="2" t="n">
        <v>1</v>
      </c>
      <c r="AB23" s="5" t="s">
        <v>94</v>
      </c>
      <c r="AC23" s="5" t="s">
        <v>52</v>
      </c>
      <c r="AD23" s="3" t="n">
        <f aca="false">$C23+$D23*2+$E23*0.5+$F23+$G23*0.5</f>
        <v>16.5</v>
      </c>
      <c r="AE23" s="1" t="n">
        <f aca="false">$H23+$I23*3+$J23*0.5+$K23+$L23*0.5+$M23*0.1+$N23*0.2</f>
        <v>12.5</v>
      </c>
      <c r="AF23" s="1" t="n">
        <f aca="false">$AD23*$W23*$AA23-1.5*$AE23*$X23</f>
        <v>-2.475</v>
      </c>
      <c r="AG23" s="1" t="n">
        <f aca="false">$O23*$Y23-2*($P23*$Z23+R23)</f>
        <v>-3</v>
      </c>
      <c r="AH23" s="1" t="n">
        <f aca="false">IF($AG23&lt;0,$AG23*1.5,$AG23*3)</f>
        <v>-4.5</v>
      </c>
      <c r="AI23" s="1" t="n">
        <f aca="false">(Q23+S23+U23)*2-(T23+V23)*3</f>
        <v>2</v>
      </c>
      <c r="AJ23" s="2" t="n">
        <f aca="false">AF23+AH23+AI23</f>
        <v>-4.975</v>
      </c>
      <c r="AK23" s="6" t="n">
        <f aca="false">AJ23/(AD23+AE23*1.5+(O23+P23+R23+T23+V23)*3+(Q23+S23+U23)*2)</f>
        <v>-0.0900452488687782</v>
      </c>
      <c r="AL23" s="7" t="n">
        <f aca="false">0.5+AK23*4</f>
        <v>0.139819004524887</v>
      </c>
      <c r="AM23" s="3" t="str">
        <f aca="false">IF(AC23="","",IF(AC23="分","分",IF(AJ23=0,"分",IF(AC23="攻",IF(AJ23&gt;0,"一致","不一致"),IF(AJ23&gt;=0,"不一致","一致")))))</f>
        <v>一致</v>
      </c>
      <c r="AN23" s="8" t="n">
        <f aca="false">IF(AC23="","",ABS(AK23))</f>
        <v>0.0900452488687782</v>
      </c>
      <c r="AO23" s="3" t="n">
        <f aca="false">AP23-AQ23</f>
        <v>0</v>
      </c>
      <c r="AP23" s="1" t="n">
        <v>5</v>
      </c>
      <c r="AQ23" s="2" t="n">
        <v>5</v>
      </c>
      <c r="AR23" s="3" t="s">
        <v>54</v>
      </c>
      <c r="AT23" s="1" t="s">
        <v>73</v>
      </c>
      <c r="AV23" s="17" t="n">
        <f aca="false">IF(AK23&gt;0.5/4,0.5/4,IF(AK23&lt;0.5/-4,0.5/-4,AK23))</f>
        <v>-0.0900452488687782</v>
      </c>
      <c r="AX23" s="9" t="n">
        <f aca="false">AW23*((O23+P23+U23+V23)*3+C23+H23+Q23+R23)/60+1</f>
        <v>1</v>
      </c>
    </row>
    <row r="24" customFormat="false" ht="12.8" hidden="false" customHeight="false" outlineLevel="0" collapsed="false">
      <c r="A24" s="1" t="n">
        <v>23</v>
      </c>
      <c r="B24" s="1" t="s">
        <v>95</v>
      </c>
      <c r="C24" s="1" t="n">
        <v>21</v>
      </c>
      <c r="E24" s="1" t="n">
        <v>1</v>
      </c>
      <c r="G24" s="2" t="n">
        <v>3</v>
      </c>
      <c r="H24" s="3" t="n">
        <v>22</v>
      </c>
      <c r="L24" s="4" t="n">
        <v>2</v>
      </c>
      <c r="R24" s="1" t="n">
        <v>1</v>
      </c>
      <c r="W24" s="3" t="n">
        <v>1.2</v>
      </c>
      <c r="X24" s="1" t="n">
        <v>1</v>
      </c>
      <c r="Y24" s="1" t="n">
        <v>1</v>
      </c>
      <c r="Z24" s="1" t="n">
        <v>1</v>
      </c>
      <c r="AA24" s="2" t="n">
        <v>0.75</v>
      </c>
      <c r="AB24" s="24" t="s">
        <v>96</v>
      </c>
      <c r="AC24" s="5" t="s">
        <v>52</v>
      </c>
      <c r="AD24" s="3" t="n">
        <f aca="false">$C24+$D24*2+$E24*0.5+$F24+$G24*0.5</f>
        <v>23</v>
      </c>
      <c r="AE24" s="1" t="n">
        <f aca="false">$H24+$I24*3+$J24*0.5+$K24+$L24*0.5+$M24*0.1+$N24*0.2</f>
        <v>23</v>
      </c>
      <c r="AF24" s="1" t="n">
        <f aca="false">$AD24*$W24*$AA24-1.5*$AE24*$X24</f>
        <v>-13.8</v>
      </c>
      <c r="AG24" s="1" t="n">
        <f aca="false">$O24*$Y24-2*($P24*$Z24+R24)</f>
        <v>-2</v>
      </c>
      <c r="AH24" s="1" t="n">
        <f aca="false">IF($AG24&lt;0,$AG24*1.5,$AG24*3)</f>
        <v>-3</v>
      </c>
      <c r="AI24" s="1" t="n">
        <f aca="false">(Q24+S24+U24)*2-(T24+V24)*3</f>
        <v>0</v>
      </c>
      <c r="AJ24" s="2" t="n">
        <f aca="false">AF24+AH24+AI24</f>
        <v>-16.8</v>
      </c>
      <c r="AK24" s="6" t="n">
        <f aca="false">AJ24/(AD24+AE24*1.5+(O24+P24+R24+T24+V24)*3+(Q24+S24+U24)*2)</f>
        <v>-0.277685950413223</v>
      </c>
      <c r="AL24" s="7" t="n">
        <f aca="false">0.5+AK24*4</f>
        <v>-0.610743801652893</v>
      </c>
      <c r="AM24" s="3" t="str">
        <f aca="false">IF(AC24="","",IF(AC24="分","分",IF(AJ24=0,"分",IF(AC24="攻",IF(AJ24&gt;0,"一致","不一致"),IF(AJ24&gt;=0,"不一致","一致")))))</f>
        <v>一致</v>
      </c>
      <c r="AN24" s="8" t="n">
        <f aca="false">IF(AC24="","",ABS(AK24))</f>
        <v>0.277685950413223</v>
      </c>
      <c r="AO24" s="3" t="n">
        <f aca="false">AP24-AQ24</f>
        <v>2</v>
      </c>
      <c r="AP24" s="1" t="n">
        <v>5</v>
      </c>
      <c r="AQ24" s="2" t="n">
        <v>3</v>
      </c>
      <c r="AR24" s="3" t="s">
        <v>59</v>
      </c>
      <c r="AT24" s="1" t="s">
        <v>97</v>
      </c>
      <c r="AV24" s="17" t="n">
        <f aca="false">IF(AK24&gt;0.5/4,0.5/4,IF(AK24&lt;0.5/-4,0.5/-4,AK24))</f>
        <v>-0.125</v>
      </c>
      <c r="AX24" s="9" t="n">
        <f aca="false">AW24*((O24+P24+U24+V24)*3+C24+H24+Q24+R24)/60+1</f>
        <v>1</v>
      </c>
    </row>
    <row r="25" customFormat="false" ht="12.8" hidden="false" customHeight="false" outlineLevel="0" collapsed="false">
      <c r="A25" s="1" t="n">
        <v>24</v>
      </c>
      <c r="B25" s="1" t="s">
        <v>98</v>
      </c>
      <c r="C25" s="1" t="n">
        <v>16</v>
      </c>
      <c r="D25" s="1" t="n">
        <v>1</v>
      </c>
      <c r="E25" s="1" t="n">
        <v>1</v>
      </c>
      <c r="F25" s="1" t="n">
        <v>2</v>
      </c>
      <c r="G25" s="2" t="n">
        <v>6</v>
      </c>
      <c r="H25" s="3" t="n">
        <v>18.5</v>
      </c>
      <c r="L25" s="4" t="n">
        <v>3</v>
      </c>
      <c r="O25" s="3" t="n">
        <v>4</v>
      </c>
      <c r="R25" s="1" t="n">
        <v>2</v>
      </c>
      <c r="S25" s="1" t="n">
        <v>2</v>
      </c>
      <c r="T25" s="20" t="n">
        <v>3</v>
      </c>
      <c r="W25" s="3" t="n">
        <v>1.2</v>
      </c>
      <c r="X25" s="1" t="n">
        <v>1</v>
      </c>
      <c r="Y25" s="1" t="n">
        <v>1</v>
      </c>
      <c r="Z25" s="1" t="n">
        <v>1</v>
      </c>
      <c r="AA25" s="2" t="n">
        <v>0.5</v>
      </c>
      <c r="AB25" s="22" t="s">
        <v>99</v>
      </c>
      <c r="AC25" s="5" t="s">
        <v>52</v>
      </c>
      <c r="AD25" s="3" t="n">
        <f aca="false">$C25+$D25*2+$E25*0.5+$F25+$G25*0.5</f>
        <v>23.5</v>
      </c>
      <c r="AE25" s="1" t="n">
        <f aca="false">$H25+$I25*3+$J25*0.5+$K25+$L25*0.5+$M25*0.1+$N25*0.2</f>
        <v>20</v>
      </c>
      <c r="AF25" s="1" t="n">
        <f aca="false">$AD25*$W25*$AA25-1.5*$AE25*$X25</f>
        <v>-15.9</v>
      </c>
      <c r="AG25" s="1" t="n">
        <f aca="false">$O25*$Y25-2*($P25*$Z25+R25)</f>
        <v>0</v>
      </c>
      <c r="AH25" s="1" t="n">
        <f aca="false">IF($AG25&lt;0,$AG25*1.5,$AG25*3)</f>
        <v>0</v>
      </c>
      <c r="AI25" s="1" t="n">
        <f aca="false">(Q25+S25+U25)*2-(T25+V25)*3</f>
        <v>-5</v>
      </c>
      <c r="AJ25" s="2" t="n">
        <f aca="false">AF25+AH25+AI25</f>
        <v>-20.9</v>
      </c>
      <c r="AK25" s="6" t="n">
        <f aca="false">AJ25/(AD25+AE25*1.5+(O25+P25+R25+T25+V25)*3+(Q25+S25+U25)*2)</f>
        <v>-0.247337278106509</v>
      </c>
      <c r="AL25" s="7" t="n">
        <f aca="false">0.5+AK25*4</f>
        <v>-0.489349112426035</v>
      </c>
      <c r="AM25" s="3" t="str">
        <f aca="false">IF(AC25="","",IF(AC25="分","分",IF(AJ25=0,"分",IF(AC25="攻",IF(AJ25&gt;0,"一致","不一致"),IF(AJ25&gt;=0,"不一致","一致")))))</f>
        <v>一致</v>
      </c>
      <c r="AN25" s="8" t="n">
        <f aca="false">IF(AC25="","",ABS(AK25))</f>
        <v>0.247337278106509</v>
      </c>
      <c r="AO25" s="3" t="n">
        <f aca="false">AP25-AQ25</f>
        <v>1</v>
      </c>
      <c r="AP25" s="1" t="n">
        <v>5</v>
      </c>
      <c r="AQ25" s="2" t="n">
        <v>4</v>
      </c>
      <c r="AR25" s="3" t="s">
        <v>59</v>
      </c>
      <c r="AT25" s="1" t="s">
        <v>97</v>
      </c>
      <c r="AV25" s="17" t="n">
        <f aca="false">IF(AK25&gt;0.5/4,0.5/4,IF(AK25&lt;0.5/-4,0.5/-4,AK25))</f>
        <v>-0.125</v>
      </c>
      <c r="AX25" s="9" t="n">
        <f aca="false">AW25*((O25+P25+U25+V25)*3+C25+H25+Q25+R25)/60+1</f>
        <v>1</v>
      </c>
    </row>
    <row r="26" customFormat="false" ht="12.8" hidden="false" customHeight="false" outlineLevel="0" collapsed="false">
      <c r="A26" s="1" t="n">
        <v>25</v>
      </c>
      <c r="B26" s="1" t="n">
        <v>25</v>
      </c>
      <c r="C26" s="1" t="n">
        <v>30.5</v>
      </c>
      <c r="E26" s="1" t="n">
        <v>1</v>
      </c>
      <c r="H26" s="3" t="n">
        <v>21</v>
      </c>
      <c r="O26" s="3" t="n">
        <v>4</v>
      </c>
      <c r="Q26" s="1" t="n">
        <v>1</v>
      </c>
      <c r="R26" s="20" t="n">
        <v>4.5</v>
      </c>
      <c r="T26" s="1" t="n">
        <v>1</v>
      </c>
      <c r="W26" s="3" t="n">
        <v>1.1</v>
      </c>
      <c r="X26" s="1" t="n">
        <v>0.9</v>
      </c>
      <c r="Y26" s="1" t="n">
        <v>1</v>
      </c>
      <c r="Z26" s="1" t="n">
        <v>1</v>
      </c>
      <c r="AA26" s="2" t="n">
        <v>1.5</v>
      </c>
      <c r="AB26" s="18" t="s">
        <v>100</v>
      </c>
      <c r="AC26" s="5" t="s">
        <v>58</v>
      </c>
      <c r="AD26" s="3" t="n">
        <f aca="false">$C26+$D26*2+$E26*0.5+$F26+$G26*0.5</f>
        <v>31</v>
      </c>
      <c r="AE26" s="1" t="n">
        <f aca="false">$H26+$I26*3+$J26*0.5+$K26+$L26*0.5+$M26*0.1+$N26*0.2</f>
        <v>21</v>
      </c>
      <c r="AF26" s="1" t="n">
        <f aca="false">$AD26*$W26*$AA26-1.5*$AE26*$X26</f>
        <v>22.8</v>
      </c>
      <c r="AG26" s="1" t="n">
        <f aca="false">$O26*$Y26-2*($P26*$Z26+R26)</f>
        <v>-5</v>
      </c>
      <c r="AH26" s="1" t="n">
        <f aca="false">IF($AG26&lt;0,$AG26*1.5,$AG26*3)</f>
        <v>-7.5</v>
      </c>
      <c r="AI26" s="1" t="n">
        <f aca="false">(Q26+S26+U26)*2-(T26+V26)*3</f>
        <v>-1</v>
      </c>
      <c r="AJ26" s="2" t="n">
        <f aca="false">AF26+AH26+AI26</f>
        <v>14.3</v>
      </c>
      <c r="AK26" s="6" t="n">
        <f aca="false">AJ26/(AD26+AE26*1.5+(O26+P26+R26+T26+V26)*3+(Q26+S26+U26)*2)</f>
        <v>0.153763440860215</v>
      </c>
      <c r="AL26" s="7" t="n">
        <f aca="false">0.5+AK26*4</f>
        <v>1.11505376344086</v>
      </c>
      <c r="AM26" s="3" t="str">
        <f aca="false">IF(AC26="","",IF(AC26="分","分",IF(AJ26=0,"分",IF(AC26="攻",IF(AJ26&gt;0,"一致","不一致"),IF(AJ26&gt;=0,"不一致","一致")))))</f>
        <v>一致</v>
      </c>
      <c r="AN26" s="8" t="n">
        <f aca="false">IF(AC26="","",ABS(AK26))</f>
        <v>0.153763440860215</v>
      </c>
      <c r="AO26" s="3" t="n">
        <f aca="false">AP26-AQ26</f>
        <v>2</v>
      </c>
      <c r="AP26" s="1" t="n">
        <v>5</v>
      </c>
      <c r="AQ26" s="2" t="n">
        <v>3</v>
      </c>
      <c r="AR26" s="3" t="s">
        <v>59</v>
      </c>
      <c r="AT26" s="1" t="s">
        <v>54</v>
      </c>
      <c r="AV26" s="17" t="n">
        <f aca="false">IF(AK26&gt;0.5/4,0.5/4,IF(AK26&lt;0.5/-4,0.5/-4,AK26))</f>
        <v>0.125</v>
      </c>
      <c r="AX26" s="9" t="n">
        <f aca="false">AW26*((O26+P26+U26+V26)*3+C26+H26+Q26+R26)/60+1</f>
        <v>1</v>
      </c>
    </row>
    <row r="27" customFormat="false" ht="12.8" hidden="false" customHeight="false" outlineLevel="0" collapsed="false">
      <c r="A27" s="1" t="n">
        <v>26</v>
      </c>
      <c r="B27" s="1" t="s">
        <v>101</v>
      </c>
      <c r="C27" s="1" t="n">
        <v>40</v>
      </c>
      <c r="E27" s="1" t="n">
        <v>1</v>
      </c>
      <c r="H27" s="3" t="n">
        <v>18.5</v>
      </c>
      <c r="J27" s="1" t="n">
        <v>1</v>
      </c>
      <c r="O27" s="3" t="n">
        <v>9</v>
      </c>
      <c r="P27" s="1" t="n">
        <v>4</v>
      </c>
      <c r="R27" s="1" t="n">
        <v>1</v>
      </c>
      <c r="S27" s="1" t="n">
        <v>1</v>
      </c>
      <c r="W27" s="3" t="n">
        <v>0.9</v>
      </c>
      <c r="X27" s="1" t="n">
        <v>1.1</v>
      </c>
      <c r="Y27" s="1" t="n">
        <v>1</v>
      </c>
      <c r="Z27" s="1" t="n">
        <v>0.75</v>
      </c>
      <c r="AA27" s="2" t="n">
        <v>0.75</v>
      </c>
      <c r="AB27" s="19" t="s">
        <v>102</v>
      </c>
      <c r="AC27" s="5" t="s">
        <v>52</v>
      </c>
      <c r="AD27" s="3" t="n">
        <f aca="false">$C27+$D27*2+$E27*0.5+$F27+$G27*0.5</f>
        <v>40.5</v>
      </c>
      <c r="AE27" s="1" t="n">
        <f aca="false">$H27+$I27*3+$J27*0.5+$K27+$L27*0.5+$M27*0.1+$N27*0.2</f>
        <v>19</v>
      </c>
      <c r="AF27" s="1" t="n">
        <f aca="false">$AD27*$W27*$AA27-1.5*$AE27*$X27</f>
        <v>-4.0125</v>
      </c>
      <c r="AG27" s="1" t="n">
        <f aca="false">$O27*$Y27-2*($P27*$Z27+R27)</f>
        <v>1</v>
      </c>
      <c r="AH27" s="1" t="n">
        <f aca="false">IF($AG27&lt;0,$AG27*1.5,$AG27*3)</f>
        <v>3</v>
      </c>
      <c r="AI27" s="1" t="n">
        <f aca="false">(Q27+S27+U27)*2-(T27+V27)*3</f>
        <v>2</v>
      </c>
      <c r="AJ27" s="2" t="n">
        <f aca="false">AF27+AH27+AI27</f>
        <v>0.987500000000001</v>
      </c>
      <c r="AK27" s="6" t="n">
        <f aca="false">AJ27/(AD27+AE27*1.5+(O27+P27+R27+T27+V27)*3+(Q27+S27+U27)*2)</f>
        <v>0.00873893805309735</v>
      </c>
      <c r="AL27" s="7" t="n">
        <f aca="false">0.5+AK27*4</f>
        <v>0.534955752212389</v>
      </c>
      <c r="AM27" s="3" t="str">
        <f aca="false">IF(AC27="","",IF(AC27="分","分",IF(AJ27=0,"分",IF(AC27="攻",IF(AJ27&gt;0,"一致","不一致"),IF(AJ27&gt;=0,"不一致","一致")))))</f>
        <v>不一致</v>
      </c>
      <c r="AN27" s="8" t="n">
        <f aca="false">IF(AC27="","",ABS(AK27))</f>
        <v>0.00873893805309735</v>
      </c>
      <c r="AO27" s="3" t="n">
        <f aca="false">AP27-AQ27</f>
        <v>0</v>
      </c>
      <c r="AP27" s="1" t="n">
        <v>3</v>
      </c>
      <c r="AQ27" s="2" t="n">
        <v>3</v>
      </c>
      <c r="AR27" s="3" t="s">
        <v>53</v>
      </c>
      <c r="AT27" s="1" t="s">
        <v>54</v>
      </c>
      <c r="AV27" s="17" t="n">
        <f aca="false">IF(AK27&gt;0.5/4,0.5/4,IF(AK27&lt;0.5/-4,0.5/-4,AK27))</f>
        <v>0.00873893805309735</v>
      </c>
      <c r="AX27" s="9" t="n">
        <f aca="false">AW27*((O27+P27+U27+V27)*3+C27+H27+Q27+R27)/60+1</f>
        <v>1</v>
      </c>
    </row>
    <row r="28" customFormat="false" ht="12.8" hidden="false" customHeight="false" outlineLevel="0" collapsed="false">
      <c r="A28" s="1" t="n">
        <v>27</v>
      </c>
      <c r="B28" s="1" t="s">
        <v>103</v>
      </c>
      <c r="C28" s="1" t="n">
        <v>22</v>
      </c>
      <c r="H28" s="3" t="n">
        <v>16</v>
      </c>
      <c r="O28" s="3" t="n">
        <v>4</v>
      </c>
      <c r="P28" s="1" t="n">
        <v>2</v>
      </c>
      <c r="W28" s="3" t="n">
        <v>0.6</v>
      </c>
      <c r="X28" s="1" t="n">
        <v>1</v>
      </c>
      <c r="Y28" s="1" t="n">
        <v>0.5</v>
      </c>
      <c r="Z28" s="1" t="n">
        <v>1</v>
      </c>
      <c r="AA28" s="2" t="n">
        <v>0.75</v>
      </c>
      <c r="AB28" s="19" t="s">
        <v>104</v>
      </c>
      <c r="AC28" s="5" t="s">
        <v>52</v>
      </c>
      <c r="AD28" s="3" t="n">
        <f aca="false">$C28+$D28*2+$E28*0.5+$F28+$G28*0.5</f>
        <v>22</v>
      </c>
      <c r="AE28" s="1" t="n">
        <f aca="false">$H28+$I28*3+$J28*0.5+$K28+$L28*0.5+$M28*0.1+$N28*0.2</f>
        <v>16</v>
      </c>
      <c r="AF28" s="1" t="n">
        <f aca="false">$AD28*$W28*$AA28-1.5*$AE28*$X28</f>
        <v>-14.1</v>
      </c>
      <c r="AG28" s="1" t="n">
        <f aca="false">$O28*$Y28-2*($P28*$Z28+R28)</f>
        <v>-2</v>
      </c>
      <c r="AH28" s="1" t="n">
        <f aca="false">IF($AG28&lt;0,$AG28*1.5,$AG28*3)</f>
        <v>-3</v>
      </c>
      <c r="AI28" s="1" t="n">
        <f aca="false">(Q28+S28+U28)*2-(T28+V28)*3</f>
        <v>0</v>
      </c>
      <c r="AJ28" s="2" t="n">
        <f aca="false">AF28+AH28+AI28</f>
        <v>-17.1</v>
      </c>
      <c r="AK28" s="6" t="n">
        <f aca="false">AJ28/(AD28+AE28*1.5+(O28+P28+R28+T28+V28)*3+(Q28+S28+U28)*2)</f>
        <v>-0.2671875</v>
      </c>
      <c r="AL28" s="7" t="n">
        <f aca="false">0.5+AK28*4</f>
        <v>-0.56875</v>
      </c>
      <c r="AM28" s="3" t="str">
        <f aca="false">IF(AC28="","",IF(AC28="分","分",IF(AJ28=0,"分",IF(AC28="攻",IF(AJ28&gt;0,"一致","不一致"),IF(AJ28&gt;=0,"不一致","一致")))))</f>
        <v>一致</v>
      </c>
      <c r="AN28" s="8" t="n">
        <f aca="false">IF(AC28="","",ABS(AK28))</f>
        <v>0.2671875</v>
      </c>
      <c r="AO28" s="3" t="n">
        <f aca="false">AP28-AQ28</f>
        <v>-1</v>
      </c>
      <c r="AP28" s="1" t="n">
        <v>2</v>
      </c>
      <c r="AQ28" s="2" t="n">
        <v>3</v>
      </c>
      <c r="AR28" s="3" t="s">
        <v>105</v>
      </c>
      <c r="AT28" s="1" t="s">
        <v>59</v>
      </c>
      <c r="AV28" s="17" t="n">
        <f aca="false">IF(AK28&gt;0.5/4,0.5/4,IF(AK28&lt;0.5/-4,0.5/-4,AK28))</f>
        <v>-0.125</v>
      </c>
      <c r="AX28" s="9" t="n">
        <f aca="false">AW28*((O28+P28+U28+V28)*3+C28+H28+Q28+R28)/60+1</f>
        <v>1</v>
      </c>
    </row>
    <row r="29" customFormat="false" ht="12.8" hidden="false" customHeight="false" outlineLevel="0" collapsed="false">
      <c r="A29" s="1" t="n">
        <v>28</v>
      </c>
      <c r="B29" s="1" t="s">
        <v>106</v>
      </c>
      <c r="C29" s="1" t="n">
        <v>48</v>
      </c>
      <c r="E29" s="1" t="n">
        <v>3</v>
      </c>
      <c r="F29" s="1" t="n">
        <v>2</v>
      </c>
      <c r="G29" s="2" t="n">
        <v>10</v>
      </c>
      <c r="H29" s="3" t="n">
        <v>51</v>
      </c>
      <c r="I29" s="1" t="n">
        <v>1</v>
      </c>
      <c r="P29" s="1" t="n">
        <v>1</v>
      </c>
      <c r="Q29" s="1" t="n">
        <v>4</v>
      </c>
      <c r="R29" s="1" t="n">
        <v>5</v>
      </c>
      <c r="U29" s="1" t="n">
        <v>4</v>
      </c>
      <c r="W29" s="3" t="n">
        <v>1.2</v>
      </c>
      <c r="X29" s="1" t="n">
        <v>0.7</v>
      </c>
      <c r="Y29" s="1" t="n">
        <v>1</v>
      </c>
      <c r="Z29" s="1" t="n">
        <v>1</v>
      </c>
      <c r="AA29" s="2" t="n">
        <v>0.5</v>
      </c>
      <c r="AB29" s="22" t="s">
        <v>107</v>
      </c>
      <c r="AC29" s="5" t="s">
        <v>52</v>
      </c>
      <c r="AD29" s="3" t="n">
        <f aca="false">$C29+$D29*2+$E29*0.5+$F29+$G29*0.5</f>
        <v>56.5</v>
      </c>
      <c r="AE29" s="1" t="n">
        <f aca="false">$H29+$I29*3+$J29*0.5+$K29+$L29*0.5+$M29*0.1+$N29*0.2</f>
        <v>54</v>
      </c>
      <c r="AF29" s="1" t="n">
        <f aca="false">$AD29*$W29*$AA29-1.5*$AE29*$X29</f>
        <v>-22.8</v>
      </c>
      <c r="AG29" s="1" t="n">
        <f aca="false">$O29*$Y29-2*($P29*$Z29+R29)</f>
        <v>-12</v>
      </c>
      <c r="AH29" s="1" t="n">
        <f aca="false">IF($AG29&lt;0,$AG29*1.5,$AG29*3)</f>
        <v>-18</v>
      </c>
      <c r="AI29" s="1" t="n">
        <f aca="false">(Q29+S29+U29)*2-(T29+V29)*3</f>
        <v>16</v>
      </c>
      <c r="AJ29" s="2" t="n">
        <f aca="false">AF29+AH29+AI29</f>
        <v>-24.8</v>
      </c>
      <c r="AK29" s="6" t="n">
        <f aca="false">AJ29/(AD29+AE29*1.5+(O29+P29+R29+T29+V29)*3+(Q29+S29+U29)*2)</f>
        <v>-0.144606413994169</v>
      </c>
      <c r="AL29" s="7" t="n">
        <f aca="false">0.5+AK29*4</f>
        <v>-0.0784256559766763</v>
      </c>
      <c r="AM29" s="3" t="str">
        <f aca="false">IF(AC29="","",IF(AC29="分","分",IF(AJ29=0,"分",IF(AC29="攻",IF(AJ29&gt;0,"一致","不一致"),IF(AJ29&gt;=0,"不一致","一致")))))</f>
        <v>一致</v>
      </c>
      <c r="AN29" s="8" t="n">
        <f aca="false">IF(AC29="","",ABS(AK29))</f>
        <v>0.144606413994169</v>
      </c>
      <c r="AO29" s="3" t="n">
        <f aca="false">AP29-AQ29</f>
        <v>0</v>
      </c>
      <c r="AP29" s="1" t="n">
        <v>5</v>
      </c>
      <c r="AQ29" s="2" t="n">
        <v>5</v>
      </c>
      <c r="AR29" s="3" t="s">
        <v>54</v>
      </c>
      <c r="AT29" s="1" t="s">
        <v>108</v>
      </c>
      <c r="AU29" s="2" t="s">
        <v>53</v>
      </c>
      <c r="AV29" s="17" t="n">
        <f aca="false">IF(AK29&gt;0.5/4,0.5/4,IF(AK29&lt;0.5/-4,0.5/-4,AK29))</f>
        <v>-0.125</v>
      </c>
      <c r="AX29" s="9" t="n">
        <f aca="false">AW29*((O29+P29+U29+V29)*3+C29+H29+Q29+R29)/60+1</f>
        <v>1</v>
      </c>
    </row>
    <row r="30" customFormat="false" ht="12.8" hidden="false" customHeight="false" outlineLevel="0" collapsed="false">
      <c r="A30" s="1" t="n">
        <v>29</v>
      </c>
      <c r="B30" s="1" t="n">
        <v>55</v>
      </c>
      <c r="C30" s="1" t="n">
        <v>16</v>
      </c>
      <c r="E30" s="1" t="n">
        <v>1</v>
      </c>
      <c r="H30" s="3" t="n">
        <v>20</v>
      </c>
      <c r="R30" s="1" t="n">
        <v>1</v>
      </c>
      <c r="W30" s="3" t="n">
        <v>1</v>
      </c>
      <c r="X30" s="1" t="n">
        <v>0.6</v>
      </c>
      <c r="Y30" s="1" t="n">
        <v>1</v>
      </c>
      <c r="Z30" s="1" t="n">
        <v>1</v>
      </c>
      <c r="AA30" s="2" t="n">
        <v>1</v>
      </c>
      <c r="AB30" s="5" t="s">
        <v>109</v>
      </c>
      <c r="AC30" s="5" t="s">
        <v>52</v>
      </c>
      <c r="AD30" s="3" t="n">
        <f aca="false">$C30+$D30*2+$E30*0.5+$F30+$G30*0.5</f>
        <v>16.5</v>
      </c>
      <c r="AE30" s="1" t="n">
        <f aca="false">$H30+$I30*3+$J30*0.5+$K30+$L30*0.5+$M30*0.1+$N30*0.2</f>
        <v>20</v>
      </c>
      <c r="AF30" s="1" t="n">
        <f aca="false">$AD30*$W30*$AA30-1.5*$AE30*$X30</f>
        <v>-1.5</v>
      </c>
      <c r="AG30" s="1" t="n">
        <f aca="false">$O30*$Y30-2*($P30*$Z30+R30)</f>
        <v>-2</v>
      </c>
      <c r="AH30" s="1" t="n">
        <f aca="false">IF($AG30&lt;0,$AG30*1.5,$AG30*3)</f>
        <v>-3</v>
      </c>
      <c r="AI30" s="1" t="n">
        <f aca="false">(Q30+S30+U30)*2-(T30+V30)*3</f>
        <v>0</v>
      </c>
      <c r="AJ30" s="2" t="n">
        <f aca="false">AF30+AH30+AI30</f>
        <v>-4.5</v>
      </c>
      <c r="AK30" s="6" t="n">
        <f aca="false">AJ30/(AD30+AE30*1.5+(O30+P30+R30+T30+V30)*3+(Q30+S30+U30)*2)</f>
        <v>-0.0909090909090909</v>
      </c>
      <c r="AL30" s="7" t="n">
        <f aca="false">0.5+AK30*4</f>
        <v>0.136363636363636</v>
      </c>
      <c r="AM30" s="3" t="str">
        <f aca="false">IF(AC30="","",IF(AC30="分","分",IF(AJ30=0,"分",IF(AC30="攻",IF(AJ30&gt;0,"一致","不一致"),IF(AJ30&gt;=0,"不一致","一致")))))</f>
        <v>一致</v>
      </c>
      <c r="AN30" s="8" t="n">
        <f aca="false">IF(AC30="","",ABS(AK30))</f>
        <v>0.0909090909090909</v>
      </c>
      <c r="AO30" s="3" t="n">
        <f aca="false">AP30-AQ30</f>
        <v>1</v>
      </c>
      <c r="AP30" s="1" t="n">
        <v>3</v>
      </c>
      <c r="AQ30" s="2" t="n">
        <v>2</v>
      </c>
      <c r="AR30" s="3" t="s">
        <v>59</v>
      </c>
      <c r="AT30" s="1" t="s">
        <v>105</v>
      </c>
      <c r="AV30" s="17" t="n">
        <f aca="false">IF(AK30&gt;0.5/4,0.5/4,IF(AK30&lt;0.5/-4,0.5/-4,AK30))</f>
        <v>-0.0909090909090909</v>
      </c>
      <c r="AX30" s="9" t="n">
        <f aca="false">AW30*((O30+P30+U30+V30)*3+C30+H30+Q30+R30)/60+1</f>
        <v>1</v>
      </c>
    </row>
    <row r="31" customFormat="false" ht="12.8" hidden="false" customHeight="false" outlineLevel="0" collapsed="false">
      <c r="A31" s="1" t="n">
        <v>30</v>
      </c>
      <c r="B31" s="1" t="n">
        <v>66</v>
      </c>
      <c r="C31" s="1" t="n">
        <v>26</v>
      </c>
      <c r="F31" s="1" t="n">
        <v>2</v>
      </c>
      <c r="G31" s="2" t="n">
        <v>2</v>
      </c>
      <c r="H31" s="3" t="n">
        <v>28</v>
      </c>
      <c r="J31" s="1" t="n">
        <v>1</v>
      </c>
      <c r="O31" s="3" t="n">
        <v>6</v>
      </c>
      <c r="R31" s="1" t="n">
        <v>1</v>
      </c>
      <c r="S31" s="1" t="n">
        <v>2</v>
      </c>
      <c r="W31" s="3" t="n">
        <v>1</v>
      </c>
      <c r="X31" s="1" t="n">
        <v>1</v>
      </c>
      <c r="Y31" s="1" t="n">
        <v>1</v>
      </c>
      <c r="Z31" s="1" t="n">
        <v>1</v>
      </c>
      <c r="AA31" s="2" t="n">
        <v>0.75</v>
      </c>
      <c r="AB31" s="24" t="s">
        <v>110</v>
      </c>
      <c r="AC31" s="5" t="s">
        <v>52</v>
      </c>
      <c r="AD31" s="3" t="n">
        <f aca="false">$C31+$D31*2+$E31*0.5+$F31+$G31*0.5</f>
        <v>29</v>
      </c>
      <c r="AE31" s="1" t="n">
        <f aca="false">$H31+$I31*3+$J31*0.5+$K31+$L31*0.5+$M31*0.1+$N31*0.2</f>
        <v>28.5</v>
      </c>
      <c r="AF31" s="1" t="n">
        <f aca="false">$AD31*$W31*$AA31-1.5*$AE31*$X31</f>
        <v>-21</v>
      </c>
      <c r="AG31" s="1" t="n">
        <f aca="false">$O31*$Y31-2*($P31*$Z31+R31)</f>
        <v>4</v>
      </c>
      <c r="AH31" s="1" t="n">
        <f aca="false">IF($AG31&lt;0,$AG31*1.5,$AG31*3)</f>
        <v>12</v>
      </c>
      <c r="AI31" s="1" t="n">
        <f aca="false">(Q31+S31+U31)*2-(T31+V31)*3</f>
        <v>4</v>
      </c>
      <c r="AJ31" s="2" t="n">
        <f aca="false">AF31+AH31+AI31</f>
        <v>-5</v>
      </c>
      <c r="AK31" s="6" t="n">
        <f aca="false">AJ31/(AD31+AE31*1.5+(O31+P31+R31+T31+V31)*3+(Q31+S31+U31)*2)</f>
        <v>-0.0516795865633075</v>
      </c>
      <c r="AL31" s="7" t="n">
        <f aca="false">0.5+AK31*4</f>
        <v>0.29328165374677</v>
      </c>
      <c r="AM31" s="3" t="str">
        <f aca="false">IF(AC31="","",IF(AC31="分","分",IF(AJ31=0,"分",IF(AC31="攻",IF(AJ31&gt;0,"一致","不一致"),IF(AJ31&gt;=0,"不一致","一致")))))</f>
        <v>一致</v>
      </c>
      <c r="AN31" s="8" t="n">
        <f aca="false">IF(AC31="","",ABS(AK31))</f>
        <v>0.0516795865633075</v>
      </c>
      <c r="AO31" s="3" t="n">
        <f aca="false">AP31-AQ31</f>
        <v>-1</v>
      </c>
      <c r="AP31" s="1" t="n">
        <v>3</v>
      </c>
      <c r="AQ31" s="2" t="n">
        <v>4</v>
      </c>
      <c r="AR31" s="3" t="s">
        <v>59</v>
      </c>
      <c r="AT31" s="1" t="s">
        <v>97</v>
      </c>
      <c r="AV31" s="17" t="n">
        <f aca="false">IF(AK31&gt;0.5/4,0.5/4,IF(AK31&lt;0.5/-4,0.5/-4,AK31))</f>
        <v>-0.0516795865633075</v>
      </c>
      <c r="AX31" s="9" t="n">
        <f aca="false">AW31*((O31+P31+U31+V31)*3+C31+H31+Q31+R31)/60+1</f>
        <v>1</v>
      </c>
    </row>
    <row r="32" customFormat="false" ht="12.8" hidden="false" customHeight="false" outlineLevel="0" collapsed="false">
      <c r="A32" s="1" t="n">
        <v>31</v>
      </c>
      <c r="B32" s="1" t="s">
        <v>111</v>
      </c>
      <c r="C32" s="1" t="n">
        <v>20</v>
      </c>
      <c r="H32" s="3" t="n">
        <v>13</v>
      </c>
      <c r="N32" s="2" t="n">
        <v>8</v>
      </c>
      <c r="R32" s="1" t="n">
        <v>2</v>
      </c>
      <c r="W32" s="3" t="n">
        <v>0.8</v>
      </c>
      <c r="X32" s="1" t="n">
        <v>0.9</v>
      </c>
      <c r="Y32" s="1" t="n">
        <v>1</v>
      </c>
      <c r="Z32" s="1" t="n">
        <v>1</v>
      </c>
      <c r="AA32" s="2" t="n">
        <v>1</v>
      </c>
      <c r="AC32" s="5" t="s">
        <v>52</v>
      </c>
      <c r="AD32" s="3" t="n">
        <f aca="false">$C32+$D32*2+$E32*0.5+$F32+$G32*0.5</f>
        <v>20</v>
      </c>
      <c r="AE32" s="1" t="n">
        <f aca="false">$H32+$I32*3+$J32*0.5+$K32+$L32*0.5+$M32*0.1+$N32*0.2</f>
        <v>14.6</v>
      </c>
      <c r="AF32" s="1" t="n">
        <f aca="false">$AD32*$W32*$AA32-1.5*$AE32*$X32</f>
        <v>-3.71</v>
      </c>
      <c r="AG32" s="1" t="n">
        <f aca="false">$O32*$Y32-2*($P32*$Z32+R32)</f>
        <v>-4</v>
      </c>
      <c r="AH32" s="1" t="n">
        <f aca="false">IF($AG32&lt;0,$AG32*1.5,$AG32*3)</f>
        <v>-6</v>
      </c>
      <c r="AI32" s="1" t="n">
        <f aca="false">(Q32+S32+U32)*2-(T32+V32)*3</f>
        <v>0</v>
      </c>
      <c r="AJ32" s="2" t="n">
        <f aca="false">AF32+AH32+AI32</f>
        <v>-9.71</v>
      </c>
      <c r="AK32" s="6" t="n">
        <f aca="false">AJ32/(AD32+AE32*1.5+(O32+P32+R32+T32+V32)*3+(Q32+S32+U32)*2)</f>
        <v>-0.202713987473904</v>
      </c>
      <c r="AL32" s="7" t="n">
        <f aca="false">0.5+AK32*4</f>
        <v>-0.310855949895616</v>
      </c>
      <c r="AM32" s="3" t="str">
        <f aca="false">IF(AC32="","",IF(AC32="分","分",IF(AJ32=0,"分",IF(AC32="攻",IF(AJ32&gt;0,"一致","不一致"),IF(AJ32&gt;=0,"不一致","一致")))))</f>
        <v>一致</v>
      </c>
      <c r="AN32" s="8" t="n">
        <f aca="false">IF(AC32="","",ABS(AK32))</f>
        <v>0.202713987473904</v>
      </c>
      <c r="AO32" s="3" t="n">
        <f aca="false">AP32-AQ32</f>
        <v>0</v>
      </c>
      <c r="AP32" s="1" t="n">
        <v>3</v>
      </c>
      <c r="AQ32" s="2" t="n">
        <v>3</v>
      </c>
      <c r="AR32" s="3" t="s">
        <v>59</v>
      </c>
      <c r="AT32" s="1" t="s">
        <v>54</v>
      </c>
      <c r="AV32" s="17" t="n">
        <f aca="false">IF(AK32&gt;0.5/4,0.5/4,IF(AK32&lt;0.5/-4,0.5/-4,AK32))</f>
        <v>-0.125</v>
      </c>
      <c r="AX32" s="9" t="n">
        <f aca="false">AW32*((O32+P32+U32+V32)*3+C32+H32+Q32+R32)/60+1</f>
        <v>1</v>
      </c>
    </row>
    <row r="33" customFormat="false" ht="12.8" hidden="false" customHeight="false" outlineLevel="0" collapsed="false">
      <c r="A33" s="1" t="n">
        <v>32</v>
      </c>
      <c r="B33" s="1" t="s">
        <v>112</v>
      </c>
      <c r="C33" s="1" t="n">
        <v>10</v>
      </c>
      <c r="D33" s="1" t="n">
        <v>1</v>
      </c>
      <c r="E33" s="1" t="n">
        <v>1</v>
      </c>
      <c r="H33" s="25" t="n">
        <v>8</v>
      </c>
      <c r="W33" s="3" t="n">
        <v>1.1</v>
      </c>
      <c r="X33" s="1" t="n">
        <v>1</v>
      </c>
      <c r="Y33" s="1" t="n">
        <v>1</v>
      </c>
      <c r="Z33" s="1" t="n">
        <v>1</v>
      </c>
      <c r="AA33" s="2" t="n">
        <v>1</v>
      </c>
      <c r="AB33" s="5" t="s">
        <v>113</v>
      </c>
      <c r="AC33" s="5" t="s">
        <v>52</v>
      </c>
      <c r="AD33" s="3" t="n">
        <f aca="false">$C33+$D33*2+$E33*0.5+$F33+$G33*0.5</f>
        <v>12.5</v>
      </c>
      <c r="AE33" s="1" t="n">
        <f aca="false">$H33+$I33*3+$J33*0.5+$K33+$L33*0.5+$M33*0.1+$N33*0.2</f>
        <v>8</v>
      </c>
      <c r="AF33" s="1" t="n">
        <f aca="false">$AD33*$W33*$AA33-1.5*$AE33*$X33</f>
        <v>1.75</v>
      </c>
      <c r="AG33" s="1" t="n">
        <f aca="false">$O33*$Y33-2*($P33*$Z33+R33)</f>
        <v>0</v>
      </c>
      <c r="AH33" s="1" t="n">
        <f aca="false">IF($AG33&lt;0,$AG33*1.5,$AG33*3)</f>
        <v>0</v>
      </c>
      <c r="AI33" s="1" t="n">
        <f aca="false">(Q33+S33+U33)*2-(T33+V33)*3</f>
        <v>0</v>
      </c>
      <c r="AJ33" s="2" t="n">
        <f aca="false">AF33+AH33+AI33</f>
        <v>1.75</v>
      </c>
      <c r="AK33" s="6" t="n">
        <f aca="false">AJ33/(AD33+AE33*1.5+(O33+P33+R33+T33+V33)*3+(Q33+S33+U33)*2)</f>
        <v>0.0714285714285715</v>
      </c>
      <c r="AL33" s="7" t="n">
        <f aca="false">0.5+AK33*4</f>
        <v>0.785714285714286</v>
      </c>
      <c r="AM33" s="3" t="str">
        <f aca="false">IF(AC33="","",IF(AC33="分","分",IF(AJ33=0,"分",IF(AC33="攻",IF(AJ33&gt;0,"一致","不一致"),IF(AJ33&gt;=0,"不一致","一致")))))</f>
        <v>不一致</v>
      </c>
      <c r="AN33" s="8" t="n">
        <f aca="false">IF(AC33="","",ABS(AK33))</f>
        <v>0.0714285714285715</v>
      </c>
      <c r="AO33" s="3" t="n">
        <f aca="false">AP33-AQ33</f>
        <v>1</v>
      </c>
      <c r="AP33" s="1" t="n">
        <v>5</v>
      </c>
      <c r="AQ33" s="2" t="n">
        <v>4</v>
      </c>
      <c r="AR33" s="3" t="s">
        <v>59</v>
      </c>
      <c r="AT33" s="1" t="s">
        <v>54</v>
      </c>
      <c r="AV33" s="17" t="n">
        <f aca="false">IF(AK33&gt;0.5/4,0.5/4,IF(AK33&lt;0.5/-4,0.5/-4,AK33))</f>
        <v>0.0714285714285715</v>
      </c>
      <c r="AX33" s="9" t="n">
        <f aca="false">AW33*((O33+P33+U33+V33)*3+C33+H33+Q33+R33)/60+1</f>
        <v>1</v>
      </c>
    </row>
    <row r="34" customFormat="false" ht="12.8" hidden="false" customHeight="false" outlineLevel="0" collapsed="false">
      <c r="A34" s="1" t="n">
        <v>33</v>
      </c>
      <c r="B34" s="1" t="s">
        <v>114</v>
      </c>
      <c r="C34" s="1" t="n">
        <v>30</v>
      </c>
      <c r="G34" s="2" t="n">
        <v>2</v>
      </c>
      <c r="H34" s="3" t="n">
        <v>30</v>
      </c>
      <c r="J34" s="1" t="n">
        <v>1</v>
      </c>
      <c r="L34" s="4" t="n">
        <v>2</v>
      </c>
      <c r="O34" s="3" t="n">
        <v>6</v>
      </c>
      <c r="P34" s="1" t="n">
        <v>3</v>
      </c>
      <c r="R34" s="20" t="n">
        <v>3</v>
      </c>
      <c r="S34" s="20" t="n">
        <v>2</v>
      </c>
      <c r="T34" s="1" t="n">
        <v>1</v>
      </c>
      <c r="W34" s="3" t="n">
        <v>0.9</v>
      </c>
      <c r="X34" s="1" t="n">
        <v>0.9</v>
      </c>
      <c r="Y34" s="1" t="n">
        <v>1</v>
      </c>
      <c r="Z34" s="1" t="n">
        <v>1</v>
      </c>
      <c r="AA34" s="2" t="n">
        <v>1</v>
      </c>
      <c r="AB34" s="5" t="s">
        <v>115</v>
      </c>
      <c r="AC34" s="5" t="s">
        <v>52</v>
      </c>
      <c r="AD34" s="3" t="n">
        <f aca="false">$C34+$D34*2+$E34*0.5+$F34+$G34*0.5</f>
        <v>31</v>
      </c>
      <c r="AE34" s="1" t="n">
        <f aca="false">$H34+$I34*3+$J34*0.5+$K34+$L34*0.5+$M34*0.1+$N34*0.2</f>
        <v>31.5</v>
      </c>
      <c r="AF34" s="1" t="n">
        <f aca="false">$AD34*$W34*$AA34-1.5*$AE34*$X34</f>
        <v>-14.625</v>
      </c>
      <c r="AG34" s="1" t="n">
        <f aca="false">$O34*$Y34-2*($P34*$Z34+R34)</f>
        <v>-6</v>
      </c>
      <c r="AH34" s="1" t="n">
        <f aca="false">IF($AG34&lt;0,$AG34*1.5,$AG34*3)</f>
        <v>-9</v>
      </c>
      <c r="AI34" s="1" t="n">
        <f aca="false">(Q34+S34+U34)*2-(T34+V34)*3</f>
        <v>1</v>
      </c>
      <c r="AJ34" s="2" t="n">
        <f aca="false">AF34+AH34+AI34</f>
        <v>-22.625</v>
      </c>
      <c r="AK34" s="6" t="n">
        <f aca="false">AJ34/(AD34+AE34*1.5+(O34+P34+R34+T34+V34)*3+(Q34+S34+U34)*2)</f>
        <v>-0.18659793814433</v>
      </c>
      <c r="AL34" s="7" t="n">
        <f aca="false">0.5+AK34*4</f>
        <v>-0.24639175257732</v>
      </c>
      <c r="AM34" s="3" t="str">
        <f aca="false">IF(AC34="","",IF(AC34="分","分",IF(AJ34=0,"分",IF(AC34="攻",IF(AJ34&gt;0,"一致","不一致"),IF(AJ34&gt;=0,"不一致","一致")))))</f>
        <v>一致</v>
      </c>
      <c r="AN34" s="8" t="n">
        <f aca="false">IF(AC34="","",ABS(AK34))</f>
        <v>0.18659793814433</v>
      </c>
      <c r="AO34" s="3" t="n">
        <f aca="false">AP34-AQ34</f>
        <v>2</v>
      </c>
      <c r="AP34" s="1" t="n">
        <v>4</v>
      </c>
      <c r="AQ34" s="2" t="n">
        <v>2</v>
      </c>
      <c r="AR34" s="3" t="s">
        <v>53</v>
      </c>
      <c r="AT34" s="1" t="s">
        <v>54</v>
      </c>
      <c r="AV34" s="17" t="n">
        <f aca="false">IF(AK34&gt;0.5/4,0.5/4,IF(AK34&lt;0.5/-4,0.5/-4,AK34))</f>
        <v>-0.125</v>
      </c>
      <c r="AX34" s="9" t="n">
        <f aca="false">AW34*((O34+P34+U34+V34)*3+C34+H34+Q34+R34)/60+1</f>
        <v>1</v>
      </c>
    </row>
    <row r="35" customFormat="false" ht="12.8" hidden="false" customHeight="false" outlineLevel="0" collapsed="false">
      <c r="A35" s="1" t="n">
        <v>34</v>
      </c>
      <c r="B35" s="1" t="n">
        <v>32</v>
      </c>
      <c r="C35" s="1" t="n">
        <v>20</v>
      </c>
      <c r="F35" s="1" t="n">
        <v>4</v>
      </c>
      <c r="H35" s="3" t="n">
        <v>14.5</v>
      </c>
      <c r="W35" s="3" t="n">
        <v>1</v>
      </c>
      <c r="X35" s="1" t="n">
        <v>0.7</v>
      </c>
      <c r="Y35" s="1" t="n">
        <v>1</v>
      </c>
      <c r="Z35" s="1" t="n">
        <v>1</v>
      </c>
      <c r="AA35" s="2" t="n">
        <v>0.5</v>
      </c>
      <c r="AB35" s="22" t="s">
        <v>116</v>
      </c>
      <c r="AC35" s="5" t="s">
        <v>52</v>
      </c>
      <c r="AD35" s="3" t="n">
        <f aca="false">$C35+$D35*2+$E35*0.5+$F35+$G35*0.5</f>
        <v>24</v>
      </c>
      <c r="AE35" s="1" t="n">
        <f aca="false">$H35+$I35*3+$J35*0.5+$K35+$L35*0.5+$M35*0.1+$N35*0.2</f>
        <v>14.5</v>
      </c>
      <c r="AF35" s="1" t="n">
        <f aca="false">$AD35*$W35*$AA35-1.5*$AE35*$X35</f>
        <v>-3.225</v>
      </c>
      <c r="AG35" s="1" t="n">
        <f aca="false">$O35*$Y35-2*($P35*$Z35+R35)</f>
        <v>0</v>
      </c>
      <c r="AH35" s="1" t="n">
        <f aca="false">IF($AG35&lt;0,$AG35*1.5,$AG35*3)</f>
        <v>0</v>
      </c>
      <c r="AI35" s="1" t="n">
        <f aca="false">(Q35+S35+U35)*2-(T35+V35)*3</f>
        <v>0</v>
      </c>
      <c r="AJ35" s="2" t="n">
        <f aca="false">AF35+AH35+AI35</f>
        <v>-3.225</v>
      </c>
      <c r="AK35" s="6" t="n">
        <f aca="false">AJ35/(AD35+AE35*1.5+(O35+P35+R35+T35+V35)*3+(Q35+S35+U35)*2)</f>
        <v>-0.0704918032786885</v>
      </c>
      <c r="AL35" s="7" t="n">
        <f aca="false">0.5+AK35*4</f>
        <v>0.218032786885246</v>
      </c>
      <c r="AM35" s="3" t="str">
        <f aca="false">IF(AC35="","",IF(AC35="分","分",IF(AJ35=0,"分",IF(AC35="攻",IF(AJ35&gt;0,"一致","不一致"),IF(AJ35&gt;=0,"不一致","一致")))))</f>
        <v>一致</v>
      </c>
      <c r="AN35" s="8" t="n">
        <f aca="false">IF(AC35="","",ABS(AK35))</f>
        <v>0.0704918032786885</v>
      </c>
      <c r="AO35" s="3" t="n">
        <f aca="false">AP35-AQ35</f>
        <v>-3</v>
      </c>
      <c r="AP35" s="1" t="n">
        <v>2</v>
      </c>
      <c r="AQ35" s="2" t="n">
        <v>5</v>
      </c>
      <c r="AR35" s="3" t="s">
        <v>54</v>
      </c>
      <c r="AT35" s="1" t="s">
        <v>108</v>
      </c>
      <c r="AU35" s="2" t="s">
        <v>53</v>
      </c>
      <c r="AV35" s="17" t="n">
        <f aca="false">IF(AK35&gt;0.5/4,0.5/4,IF(AK35&lt;0.5/-4,0.5/-4,AK35))</f>
        <v>-0.0704918032786885</v>
      </c>
      <c r="AX35" s="9" t="n">
        <f aca="false">AW35*((O35+P35+U35+V35)*3+C35+H35+Q35+R35)/60+1</f>
        <v>1</v>
      </c>
    </row>
    <row r="36" customFormat="false" ht="12.8" hidden="false" customHeight="false" outlineLevel="0" collapsed="false">
      <c r="A36" s="1" t="n">
        <v>35</v>
      </c>
      <c r="B36" s="1" t="s">
        <v>117</v>
      </c>
      <c r="C36" s="1" t="n">
        <v>9</v>
      </c>
      <c r="H36" s="3" t="n">
        <v>7.5</v>
      </c>
      <c r="J36" s="1" t="n">
        <v>1</v>
      </c>
      <c r="M36" s="4" t="n">
        <v>29</v>
      </c>
      <c r="O36" s="3" t="n">
        <v>5</v>
      </c>
      <c r="R36" s="1" t="n">
        <v>1</v>
      </c>
      <c r="W36" s="3" t="n">
        <v>0.9</v>
      </c>
      <c r="X36" s="1" t="n">
        <v>1.2</v>
      </c>
      <c r="Y36" s="1" t="n">
        <v>1</v>
      </c>
      <c r="Z36" s="1" t="n">
        <v>1</v>
      </c>
      <c r="AA36" s="2" t="n">
        <v>1</v>
      </c>
      <c r="AC36" s="5" t="s">
        <v>52</v>
      </c>
      <c r="AD36" s="3" t="n">
        <f aca="false">$C36+$D36*2+$E36*0.5+$F36+$G36*0.5</f>
        <v>9</v>
      </c>
      <c r="AE36" s="1" t="n">
        <f aca="false">$H36+$I36*3+$J36*0.5+$K36+$L36*0.5+$M36*0.1+$N36*0.2</f>
        <v>10.9</v>
      </c>
      <c r="AF36" s="1" t="n">
        <f aca="false">$AD36*$W36*$AA36-1.5*$AE36*$X36</f>
        <v>-11.52</v>
      </c>
      <c r="AG36" s="1" t="n">
        <f aca="false">$O36*$Y36-2*($P36*$Z36+R36)</f>
        <v>3</v>
      </c>
      <c r="AH36" s="1" t="n">
        <f aca="false">IF($AG36&lt;0,$AG36*1.5,$AG36*3)</f>
        <v>9</v>
      </c>
      <c r="AI36" s="1" t="n">
        <f aca="false">(Q36+S36+U36)*2-(T36+V36)*3</f>
        <v>0</v>
      </c>
      <c r="AJ36" s="2" t="n">
        <f aca="false">AF36+AH36+AI36</f>
        <v>-2.52</v>
      </c>
      <c r="AK36" s="6" t="n">
        <f aca="false">AJ36/(AD36+AE36*1.5+(O36+P36+R36+T36+V36)*3+(Q36+S36+U36)*2)</f>
        <v>-0.0581314878892734</v>
      </c>
      <c r="AL36" s="7" t="n">
        <f aca="false">0.5+AK36*4</f>
        <v>0.267474048442906</v>
      </c>
      <c r="AM36" s="3" t="str">
        <f aca="false">IF(AC36="","",IF(AC36="分","分",IF(AJ36=0,"分",IF(AC36="攻",IF(AJ36&gt;0,"一致","不一致"),IF(AJ36&gt;=0,"不一致","一致")))))</f>
        <v>一致</v>
      </c>
      <c r="AN36" s="8" t="n">
        <f aca="false">IF(AC36="","",ABS(AK36))</f>
        <v>0.0581314878892734</v>
      </c>
      <c r="AO36" s="3" t="n">
        <f aca="false">AP36-AQ36</f>
        <v>-2</v>
      </c>
      <c r="AP36" s="1" t="n">
        <v>3</v>
      </c>
      <c r="AQ36" s="2" t="n">
        <v>5</v>
      </c>
      <c r="AR36" s="3" t="s">
        <v>73</v>
      </c>
      <c r="AT36" s="1" t="s">
        <v>54</v>
      </c>
      <c r="AV36" s="17" t="n">
        <f aca="false">IF(AK36&gt;0.5/4,0.5/4,IF(AK36&lt;0.5/-4,0.5/-4,AK36))</f>
        <v>-0.0581314878892734</v>
      </c>
      <c r="AX36" s="9" t="n">
        <f aca="false">AW36*((O36+P36+U36+V36)*3+C36+H36+Q36+R36)/60+1</f>
        <v>1</v>
      </c>
    </row>
    <row r="37" customFormat="false" ht="12.8" hidden="false" customHeight="false" outlineLevel="0" collapsed="false">
      <c r="A37" s="1" t="n">
        <v>36</v>
      </c>
      <c r="B37" s="1" t="s">
        <v>118</v>
      </c>
      <c r="C37" s="1" t="n">
        <v>12</v>
      </c>
      <c r="E37" s="1" t="n">
        <v>1</v>
      </c>
      <c r="H37" s="3" t="n">
        <v>9</v>
      </c>
      <c r="J37" s="1" t="n">
        <v>1</v>
      </c>
      <c r="O37" s="3" t="n">
        <v>6</v>
      </c>
      <c r="P37" s="1" t="n">
        <v>2</v>
      </c>
      <c r="R37" s="1" t="n">
        <v>2</v>
      </c>
      <c r="S37" s="1" t="n">
        <v>1</v>
      </c>
      <c r="W37" s="3" t="n">
        <v>1</v>
      </c>
      <c r="X37" s="1" t="n">
        <v>1.1</v>
      </c>
      <c r="Y37" s="1" t="n">
        <v>1</v>
      </c>
      <c r="Z37" s="1" t="n">
        <v>1</v>
      </c>
      <c r="AA37" s="2" t="n">
        <v>1</v>
      </c>
      <c r="AB37" s="5" t="s">
        <v>119</v>
      </c>
      <c r="AC37" s="5" t="s">
        <v>52</v>
      </c>
      <c r="AD37" s="3" t="n">
        <f aca="false">$C37+$D37*2+$E37*0.5+$F37+$G37*0.5</f>
        <v>12.5</v>
      </c>
      <c r="AE37" s="1" t="n">
        <f aca="false">$H37+$I37*3+$J37*0.5+$K37+$L37*0.5+$M37*0.1+$N37*0.2</f>
        <v>9.5</v>
      </c>
      <c r="AF37" s="1" t="n">
        <f aca="false">$AD37*$W37*$AA37-1.5*$AE37*$X37</f>
        <v>-3.175</v>
      </c>
      <c r="AG37" s="1" t="n">
        <f aca="false">$O37*$Y37-2*($P37*$Z37+R37)</f>
        <v>-2</v>
      </c>
      <c r="AH37" s="1" t="n">
        <f aca="false">IF($AG37&lt;0,$AG37*1.5,$AG37*3)</f>
        <v>-3</v>
      </c>
      <c r="AI37" s="1" t="n">
        <f aca="false">(Q37+S37+U37)*2-(T37+V37)*3</f>
        <v>2</v>
      </c>
      <c r="AJ37" s="2" t="n">
        <f aca="false">AF37+AH37+AI37</f>
        <v>-4.175</v>
      </c>
      <c r="AK37" s="6" t="n">
        <f aca="false">AJ37/(AD37+AE37*1.5+(O37+P37+R37+T37+V37)*3+(Q37+S37+U37)*2)</f>
        <v>-0.0710638297872341</v>
      </c>
      <c r="AL37" s="7" t="n">
        <f aca="false">0.5+AK37*4</f>
        <v>0.215744680851064</v>
      </c>
      <c r="AM37" s="3" t="str">
        <f aca="false">IF(AC37="","",IF(AC37="分","分",IF(AJ37=0,"分",IF(AC37="攻",IF(AJ37&gt;0,"一致","不一致"),IF(AJ37&gt;=0,"不一致","一致")))))</f>
        <v>一致</v>
      </c>
      <c r="AN37" s="8" t="n">
        <f aca="false">IF(AC37="","",ABS(AK37))</f>
        <v>0.0710638297872341</v>
      </c>
      <c r="AO37" s="3" t="n">
        <f aca="false">AP37-AQ37</f>
        <v>1</v>
      </c>
      <c r="AP37" s="1" t="n">
        <v>4</v>
      </c>
      <c r="AQ37" s="2" t="n">
        <v>3</v>
      </c>
      <c r="AR37" s="3" t="s">
        <v>73</v>
      </c>
      <c r="AT37" s="1" t="s">
        <v>54</v>
      </c>
      <c r="AV37" s="17" t="n">
        <f aca="false">IF(AK37&gt;0.5/4,0.5/4,IF(AK37&lt;0.5/-4,0.5/-4,AK37))</f>
        <v>-0.0710638297872341</v>
      </c>
      <c r="AX37" s="9" t="n">
        <f aca="false">AW37*((O37+P37+U37+V37)*3+C37+H37+Q37+R37)/60+1</f>
        <v>1</v>
      </c>
    </row>
    <row r="38" customFormat="false" ht="12.8" hidden="false" customHeight="false" outlineLevel="0" collapsed="false">
      <c r="A38" s="1" t="n">
        <v>37</v>
      </c>
      <c r="B38" s="1" t="s">
        <v>120</v>
      </c>
      <c r="C38" s="1" t="n">
        <v>18</v>
      </c>
      <c r="E38" s="1" t="n">
        <v>1</v>
      </c>
      <c r="G38" s="2" t="n">
        <v>2</v>
      </c>
      <c r="H38" s="3" t="n">
        <v>7</v>
      </c>
      <c r="L38" s="4" t="n">
        <v>1</v>
      </c>
      <c r="O38" s="3" t="n">
        <v>5</v>
      </c>
      <c r="P38" s="1" t="n">
        <v>2</v>
      </c>
      <c r="R38" s="1" t="n">
        <v>1</v>
      </c>
      <c r="W38" s="3" t="n">
        <v>0.8</v>
      </c>
      <c r="X38" s="1" t="n">
        <v>1.2</v>
      </c>
      <c r="Y38" s="1" t="n">
        <v>1</v>
      </c>
      <c r="Z38" s="1" t="n">
        <v>1</v>
      </c>
      <c r="AA38" s="2" t="n">
        <v>0.75</v>
      </c>
      <c r="AB38" s="23" t="s">
        <v>121</v>
      </c>
      <c r="AC38" s="5" t="s">
        <v>122</v>
      </c>
      <c r="AD38" s="3" t="n">
        <f aca="false">$C38+$D38*2+$E38*0.5+$F38+$G38*0.5</f>
        <v>19.5</v>
      </c>
      <c r="AE38" s="1" t="n">
        <f aca="false">$H38+$I38*3+$J38*0.5+$K38+$L38*0.5+$M38*0.1+$N38*0.2</f>
        <v>7.5</v>
      </c>
      <c r="AF38" s="1" t="n">
        <f aca="false">$AD38*$W38*$AA38-1.5*$AE38*$X38</f>
        <v>-1.8</v>
      </c>
      <c r="AG38" s="1" t="n">
        <f aca="false">$O38*$Y38-2*($P38*$Z38+R38)</f>
        <v>-1</v>
      </c>
      <c r="AH38" s="1" t="n">
        <f aca="false">IF($AG38&lt;0,$AG38*1.5,$AG38*3)</f>
        <v>-1.5</v>
      </c>
      <c r="AI38" s="1" t="n">
        <f aca="false">(Q38+S38+U38)*2-(T38+V38)*3</f>
        <v>0</v>
      </c>
      <c r="AJ38" s="2" t="n">
        <f aca="false">AF38+AH38+AI38</f>
        <v>-3.3</v>
      </c>
      <c r="AK38" s="6" t="n">
        <f aca="false">AJ38/(AD38+AE38*1.5+(O38+P38+R38+T38+V38)*3+(Q38+S38+U38)*2)</f>
        <v>-0.0602739726027397</v>
      </c>
      <c r="AL38" s="7" t="n">
        <f aca="false">0.5+AK38*4</f>
        <v>0.258904109589041</v>
      </c>
      <c r="AM38" s="3" t="str">
        <f aca="false">IF(AC38="","",IF(AC38="分","分",IF(AJ38=0,"分",IF(AC38="攻",IF(AJ38&gt;0,"一致","不一致"),IF(AJ38&gt;=0,"不一致","一致")))))</f>
        <v>分</v>
      </c>
      <c r="AN38" s="8" t="n">
        <f aca="false">IF(AC38="","",ABS(AK38))</f>
        <v>0.0602739726027397</v>
      </c>
      <c r="AO38" s="3" t="n">
        <f aca="false">AP38-AQ38</f>
        <v>-2</v>
      </c>
      <c r="AP38" s="1" t="n">
        <v>3</v>
      </c>
      <c r="AQ38" s="2" t="n">
        <v>5</v>
      </c>
      <c r="AR38" s="3" t="s">
        <v>53</v>
      </c>
      <c r="AT38" s="1" t="s">
        <v>54</v>
      </c>
      <c r="AV38" s="17" t="n">
        <f aca="false">IF(AK38&gt;0.5/4,0.5/4,IF(AK38&lt;0.5/-4,0.5/-4,AK38))</f>
        <v>-0.0602739726027397</v>
      </c>
      <c r="AX38" s="9" t="n">
        <f aca="false">AW38*((O38+P38+U38+V38)*3+C38+H38+Q38+R38)/60+1</f>
        <v>1</v>
      </c>
    </row>
    <row r="39" customFormat="false" ht="12.8" hidden="false" customHeight="false" outlineLevel="0" collapsed="false">
      <c r="A39" s="1" t="n">
        <v>38</v>
      </c>
      <c r="B39" s="1" t="s">
        <v>123</v>
      </c>
      <c r="C39" s="1" t="n">
        <v>20</v>
      </c>
      <c r="E39" s="1" t="n">
        <v>1</v>
      </c>
      <c r="H39" s="3" t="n">
        <v>12</v>
      </c>
      <c r="W39" s="3" t="n">
        <v>1</v>
      </c>
      <c r="X39" s="1" t="n">
        <v>1.1</v>
      </c>
      <c r="Y39" s="1" t="n">
        <v>1</v>
      </c>
      <c r="Z39" s="1" t="n">
        <v>1</v>
      </c>
      <c r="AA39" s="2" t="n">
        <v>1</v>
      </c>
      <c r="AC39" s="5" t="s">
        <v>58</v>
      </c>
      <c r="AD39" s="3" t="n">
        <f aca="false">$C39+$D39*2+$E39*0.5+$F39+$G39*0.5</f>
        <v>20.5</v>
      </c>
      <c r="AE39" s="1" t="n">
        <f aca="false">$H39+$I39*3+$J39*0.5+$K39+$L39*0.5+$M39*0.1+$N39*0.2</f>
        <v>12</v>
      </c>
      <c r="AF39" s="1" t="n">
        <f aca="false">$AD39*$W39*$AA39-1.5*$AE39*$X39</f>
        <v>0.699999999999999</v>
      </c>
      <c r="AG39" s="1" t="n">
        <f aca="false">$O39*$Y39-2*($P39*$Z39+R39)</f>
        <v>0</v>
      </c>
      <c r="AH39" s="1" t="n">
        <f aca="false">IF($AG39&lt;0,$AG39*1.5,$AG39*3)</f>
        <v>0</v>
      </c>
      <c r="AI39" s="1" t="n">
        <f aca="false">(Q39+S39+U39)*2-(T39+V39)*3</f>
        <v>0</v>
      </c>
      <c r="AJ39" s="2" t="n">
        <f aca="false">AF39+AH39+AI39</f>
        <v>0.699999999999999</v>
      </c>
      <c r="AK39" s="6" t="n">
        <f aca="false">AJ39/(AD39+AE39*1.5+(O39+P39+R39+T39+V39)*3+(Q39+S39+U39)*2)</f>
        <v>0.0181818181818182</v>
      </c>
      <c r="AL39" s="7" t="n">
        <f aca="false">0.5+AK39*4</f>
        <v>0.572727272727273</v>
      </c>
      <c r="AM39" s="3" t="str">
        <f aca="false">IF(AC39="","",IF(AC39="分","分",IF(AJ39=0,"分",IF(AC39="攻",IF(AJ39&gt;0,"一致","不一致"),IF(AJ39&gt;=0,"不一致","一致")))))</f>
        <v>一致</v>
      </c>
      <c r="AN39" s="8" t="n">
        <f aca="false">IF(AC39="","",ABS(AK39))</f>
        <v>0.0181818181818182</v>
      </c>
      <c r="AO39" s="3" t="n">
        <f aca="false">AP39-AQ39</f>
        <v>2</v>
      </c>
      <c r="AP39" s="1" t="n">
        <v>4</v>
      </c>
      <c r="AQ39" s="2" t="n">
        <v>2</v>
      </c>
      <c r="AR39" s="3" t="s">
        <v>59</v>
      </c>
      <c r="AT39" s="1" t="s">
        <v>54</v>
      </c>
      <c r="AV39" s="17" t="n">
        <f aca="false">IF(AK39&gt;0.5/4,0.5/4,IF(AK39&lt;0.5/-4,0.5/-4,AK39))</f>
        <v>0.0181818181818182</v>
      </c>
      <c r="AX39" s="9" t="n">
        <f aca="false">AW39*((O39+P39+U39+V39)*3+C39+H39+Q39+R39)/60+1</f>
        <v>1</v>
      </c>
    </row>
    <row r="40" customFormat="false" ht="12.8" hidden="false" customHeight="false" outlineLevel="0" collapsed="false">
      <c r="A40" s="1" t="n">
        <v>39</v>
      </c>
      <c r="B40" s="1" t="s">
        <v>124</v>
      </c>
      <c r="C40" s="1" t="n">
        <v>31</v>
      </c>
      <c r="E40" s="1" t="n">
        <v>2</v>
      </c>
      <c r="H40" s="3" t="n">
        <v>21</v>
      </c>
      <c r="J40" s="1" t="n">
        <v>1</v>
      </c>
      <c r="N40" s="2" t="n">
        <v>8</v>
      </c>
      <c r="O40" s="3" t="n">
        <v>2</v>
      </c>
      <c r="P40" s="1" t="n">
        <v>1</v>
      </c>
      <c r="S40" s="1" t="n">
        <v>2</v>
      </c>
      <c r="T40" s="1" t="n">
        <v>1</v>
      </c>
      <c r="W40" s="3" t="n">
        <v>1</v>
      </c>
      <c r="X40" s="1" t="n">
        <v>1</v>
      </c>
      <c r="Y40" s="1" t="n">
        <v>0.5</v>
      </c>
      <c r="Z40" s="1" t="n">
        <v>1</v>
      </c>
      <c r="AA40" s="2" t="n">
        <v>1</v>
      </c>
      <c r="AB40" s="5" t="s">
        <v>125</v>
      </c>
      <c r="AC40" s="5" t="s">
        <v>58</v>
      </c>
      <c r="AD40" s="3" t="n">
        <f aca="false">$C40+$D40*2+$E40*0.5+$F40+$G40*0.5</f>
        <v>32</v>
      </c>
      <c r="AE40" s="1" t="n">
        <f aca="false">$H40+$I40*3+$J40*0.5+$K40+$L40*0.5+$M40*0.1+$N40*0.2</f>
        <v>23.1</v>
      </c>
      <c r="AF40" s="1" t="n">
        <f aca="false">$AD40*$W40*$AA40-1.5*$AE40*$X40</f>
        <v>-2.65000000000001</v>
      </c>
      <c r="AG40" s="1" t="n">
        <f aca="false">$O40*$Y40-2*($P40*$Z40+R40)</f>
        <v>-1</v>
      </c>
      <c r="AH40" s="1" t="n">
        <f aca="false">IF($AG40&lt;0,$AG40*1.5,$AG40*3)</f>
        <v>-1.5</v>
      </c>
      <c r="AI40" s="1" t="n">
        <f aca="false">(Q40+S40+U40)*2-(T40+V40)*3</f>
        <v>1</v>
      </c>
      <c r="AJ40" s="2" t="n">
        <f aca="false">AF40+AH40+AI40</f>
        <v>-3.15000000000001</v>
      </c>
      <c r="AK40" s="6" t="n">
        <f aca="false">AJ40/(AD40+AE40*1.5+(O40+P40+R40+T40+V40)*3+(Q40+S40+U40)*2)</f>
        <v>-0.0381125226860255</v>
      </c>
      <c r="AL40" s="7" t="n">
        <f aca="false">0.5+AK40*4</f>
        <v>0.347549909255898</v>
      </c>
      <c r="AM40" s="3" t="str">
        <f aca="false">IF(AC40="","",IF(AC40="分","分",IF(AJ40=0,"分",IF(AC40="攻",IF(AJ40&gt;0,"一致","不一致"),IF(AJ40&gt;=0,"不一致","一致")))))</f>
        <v>不一致</v>
      </c>
      <c r="AN40" s="8" t="n">
        <f aca="false">IF(AC40="","",ABS(AK40))</f>
        <v>0.0381125226860255</v>
      </c>
      <c r="AO40" s="3" t="n">
        <f aca="false">AP40-AQ40</f>
        <v>0</v>
      </c>
      <c r="AP40" s="1" t="n">
        <v>3</v>
      </c>
      <c r="AQ40" s="2" t="n">
        <v>3</v>
      </c>
      <c r="AR40" s="3" t="s">
        <v>59</v>
      </c>
      <c r="AT40" s="1" t="s">
        <v>54</v>
      </c>
      <c r="AV40" s="17" t="n">
        <f aca="false">IF(AK40&gt;0.5/4,0.5/4,IF(AK40&lt;0.5/-4,0.5/-4,AK40))</f>
        <v>-0.0381125226860255</v>
      </c>
      <c r="AX40" s="9" t="n">
        <f aca="false">AW40*((O40+P40+U40+V40)*3+C40+H40+Q40+R40)/60+1</f>
        <v>1</v>
      </c>
    </row>
    <row r="41" customFormat="false" ht="12.8" hidden="false" customHeight="false" outlineLevel="0" collapsed="false">
      <c r="A41" s="1" t="n">
        <v>40</v>
      </c>
      <c r="B41" s="1" t="s">
        <v>126</v>
      </c>
      <c r="C41" s="1" t="n">
        <v>19</v>
      </c>
      <c r="F41" s="1" t="n">
        <v>1</v>
      </c>
      <c r="H41" s="3" t="n">
        <v>15</v>
      </c>
      <c r="O41" s="3" t="n">
        <v>4</v>
      </c>
      <c r="R41" s="1" t="n">
        <v>1</v>
      </c>
      <c r="W41" s="3" t="n">
        <v>0.9</v>
      </c>
      <c r="X41" s="1" t="n">
        <v>1</v>
      </c>
      <c r="Y41" s="1" t="n">
        <v>1</v>
      </c>
      <c r="Z41" s="1" t="n">
        <v>1</v>
      </c>
      <c r="AA41" s="2" t="n">
        <v>1</v>
      </c>
      <c r="AB41" s="5" t="s">
        <v>127</v>
      </c>
      <c r="AC41" s="5" t="s">
        <v>58</v>
      </c>
      <c r="AD41" s="3" t="n">
        <f aca="false">$C41+$D41*2+$E41*0.5+$F41+$G41*0.5</f>
        <v>20</v>
      </c>
      <c r="AE41" s="1" t="n">
        <f aca="false">$H41+$I41*3+$J41*0.5+$K41+$L41*0.5+$M41*0.1+$N41*0.2</f>
        <v>15</v>
      </c>
      <c r="AF41" s="1" t="n">
        <f aca="false">$AD41*$W41*$AA41-1.5*$AE41*$X41</f>
        <v>-4.5</v>
      </c>
      <c r="AG41" s="1" t="n">
        <f aca="false">$O41*$Y41-2*($P41*$Z41+R41)</f>
        <v>2</v>
      </c>
      <c r="AH41" s="1" t="n">
        <f aca="false">IF($AG41&lt;0,$AG41*1.5,$AG41*3)</f>
        <v>6</v>
      </c>
      <c r="AI41" s="1" t="n">
        <f aca="false">(Q41+S41+U41)*2-(T41+V41)*3</f>
        <v>0</v>
      </c>
      <c r="AJ41" s="2" t="n">
        <f aca="false">AF41+AH41+AI41</f>
        <v>1.5</v>
      </c>
      <c r="AK41" s="6" t="n">
        <f aca="false">AJ41/(AD41+AE41*1.5+(O41+P41+R41+T41+V41)*3+(Q41+S41+U41)*2)</f>
        <v>0.0260869565217391</v>
      </c>
      <c r="AL41" s="7" t="n">
        <f aca="false">0.5+AK41*4</f>
        <v>0.604347826086957</v>
      </c>
      <c r="AM41" s="3" t="str">
        <f aca="false">IF(AC41="","",IF(AC41="分","分",IF(AJ41=0,"分",IF(AC41="攻",IF(AJ41&gt;0,"一致","不一致"),IF(AJ41&gt;=0,"不一致","一致")))))</f>
        <v>一致</v>
      </c>
      <c r="AN41" s="8" t="n">
        <f aca="false">IF(AC41="","",ABS(AK41))</f>
        <v>0.0260869565217391</v>
      </c>
      <c r="AO41" s="3" t="n">
        <f aca="false">AP41-AQ41</f>
        <v>0</v>
      </c>
      <c r="AP41" s="1" t="n">
        <v>3</v>
      </c>
      <c r="AQ41" s="2" t="n">
        <v>3</v>
      </c>
      <c r="AR41" s="3" t="s">
        <v>53</v>
      </c>
      <c r="AT41" s="1" t="s">
        <v>54</v>
      </c>
      <c r="AV41" s="17" t="n">
        <f aca="false">IF(AK41&gt;0.5/4,0.5/4,IF(AK41&lt;0.5/-4,0.5/-4,AK41))</f>
        <v>0.0260869565217391</v>
      </c>
      <c r="AX41" s="9" t="n">
        <f aca="false">AW41*((O41+P41+U41+V41)*3+C41+H41+Q41+R41)/60+1</f>
        <v>1</v>
      </c>
    </row>
    <row r="42" customFormat="false" ht="12.8" hidden="false" customHeight="false" outlineLevel="0" collapsed="false">
      <c r="A42" s="1" t="n">
        <v>41</v>
      </c>
      <c r="B42" s="1" t="n">
        <v>10</v>
      </c>
      <c r="C42" s="1" t="n">
        <v>26</v>
      </c>
      <c r="E42" s="1" t="n">
        <v>2</v>
      </c>
      <c r="H42" s="3" t="n">
        <v>32</v>
      </c>
      <c r="J42" s="1" t="n">
        <v>1</v>
      </c>
      <c r="O42" s="3" t="n">
        <v>3</v>
      </c>
      <c r="R42" s="1" t="n">
        <v>3</v>
      </c>
      <c r="S42" s="1" t="n">
        <v>1</v>
      </c>
      <c r="W42" s="3" t="n">
        <v>1</v>
      </c>
      <c r="X42" s="1" t="n">
        <v>0.9</v>
      </c>
      <c r="Y42" s="1" t="n">
        <v>1</v>
      </c>
      <c r="Z42" s="1" t="n">
        <v>1</v>
      </c>
      <c r="AA42" s="2" t="n">
        <v>1</v>
      </c>
      <c r="AB42" s="26" t="s">
        <v>128</v>
      </c>
      <c r="AC42" s="26" t="s">
        <v>58</v>
      </c>
      <c r="AD42" s="27" t="n">
        <f aca="false">$C42+$D42*2+$E42*0.5+$F42+$G42*0.5</f>
        <v>27</v>
      </c>
      <c r="AE42" s="28" t="n">
        <f aca="false">$H42+$I42*3+$J42*0.5+$K42+$L42*0.5+$M42*0.1+$N42*0.2</f>
        <v>32.5</v>
      </c>
      <c r="AF42" s="29" t="n">
        <f aca="false">$AD42*$W42*$AA42-$AE42*$X42</f>
        <v>-2.25</v>
      </c>
      <c r="AG42" s="29" t="n">
        <f aca="false">$O42*$Y42-($P42*$Z42)</f>
        <v>3</v>
      </c>
      <c r="AH42" s="29" t="n">
        <f aca="false">AG42*3</f>
        <v>9</v>
      </c>
      <c r="AI42" s="29" t="n">
        <f aca="false">(Q42+S42+U42-R42-T42-V42)*3</f>
        <v>-6</v>
      </c>
      <c r="AJ42" s="30" t="n">
        <f aca="false">AF42+AH42+AI42</f>
        <v>0.75</v>
      </c>
      <c r="AK42" s="31" t="n">
        <f aca="false">AJ42/(AD42+AE42+SUM(O42:V42)*3)</f>
        <v>0.0093167701863354</v>
      </c>
      <c r="AL42" s="7" t="n">
        <f aca="false">0.5+AK42*4</f>
        <v>0.537267080745342</v>
      </c>
      <c r="AM42" s="3" t="str">
        <f aca="false">IF(AC42="","",IF(AC42="分","分",IF(AJ42=0,"分",IF(AC42="攻",IF(AJ42&gt;0,"一致","不一致"),IF(AJ42&gt;=0,"不一致","一致")))))</f>
        <v>一致</v>
      </c>
      <c r="AN42" s="8" t="n">
        <f aca="false">IF(AC42="","",ABS(AK42))</f>
        <v>0.0093167701863354</v>
      </c>
      <c r="AO42" s="3" t="n">
        <f aca="false">AP42-AQ42</f>
        <v>0</v>
      </c>
      <c r="AP42" s="1" t="n">
        <v>3</v>
      </c>
      <c r="AQ42" s="2" t="n">
        <v>3</v>
      </c>
      <c r="AR42" s="3" t="s">
        <v>129</v>
      </c>
      <c r="AT42" s="1" t="s">
        <v>130</v>
      </c>
      <c r="AV42" s="17" t="n">
        <f aca="false">IF(AK42&gt;0.5/4,0.5/4,IF(AK42&lt;0.5/-4,0.5/-4,AK42))</f>
        <v>0.0093167701863354</v>
      </c>
      <c r="AX42" s="9" t="n">
        <f aca="false">AW42*((O42+P42+U42+V42)*3+C42+H42+Q42+R42)/60+1</f>
        <v>1</v>
      </c>
    </row>
    <row r="43" customFormat="false" ht="12.8" hidden="false" customHeight="false" outlineLevel="0" collapsed="false">
      <c r="A43" s="1" t="n">
        <v>42</v>
      </c>
      <c r="B43" s="1" t="n">
        <v>21</v>
      </c>
      <c r="C43" s="1" t="n">
        <v>23</v>
      </c>
      <c r="F43" s="1" t="n">
        <v>1</v>
      </c>
      <c r="H43" s="3" t="n">
        <v>12</v>
      </c>
      <c r="J43" s="1" t="n">
        <v>1</v>
      </c>
      <c r="O43" s="3" t="n">
        <v>3</v>
      </c>
      <c r="R43" s="1" t="n">
        <v>1</v>
      </c>
      <c r="W43" s="3" t="n">
        <v>1</v>
      </c>
      <c r="X43" s="1" t="n">
        <v>1.1</v>
      </c>
      <c r="Y43" s="1" t="n">
        <v>1</v>
      </c>
      <c r="Z43" s="1" t="n">
        <v>1</v>
      </c>
      <c r="AA43" s="2" t="n">
        <v>0.75</v>
      </c>
      <c r="AB43" s="19" t="s">
        <v>131</v>
      </c>
      <c r="AC43" s="5" t="s">
        <v>58</v>
      </c>
      <c r="AD43" s="3" t="n">
        <f aca="false">$C43+$D43*2+$E43*0.5+$F43+$G43*0.5</f>
        <v>24</v>
      </c>
      <c r="AE43" s="1" t="n">
        <f aca="false">$H43+$I43*3+$J43*0.5+$K43+$L43*0.5+$M43*0.1+$N43*0.2</f>
        <v>12.5</v>
      </c>
      <c r="AF43" s="1" t="n">
        <f aca="false">$AD43*$W43*$AA43-1.5*$AE43*$X43</f>
        <v>-2.625</v>
      </c>
      <c r="AG43" s="1" t="n">
        <f aca="false">$O43*$Y43-2*($P43*$Z43+R43)</f>
        <v>1</v>
      </c>
      <c r="AH43" s="1" t="n">
        <f aca="false">IF($AG43&lt;0,$AG43*1.5,$AG43*3)</f>
        <v>3</v>
      </c>
      <c r="AI43" s="1" t="n">
        <f aca="false">(Q43+S43+U43)*2-(T43+V43)*3</f>
        <v>0</v>
      </c>
      <c r="AJ43" s="2" t="n">
        <f aca="false">AF43+AH43+AI43</f>
        <v>0.375</v>
      </c>
      <c r="AK43" s="6" t="n">
        <f aca="false">AJ43/(AD43+AE43*1.5+(O43+P43+R43+T43+V43)*3+(Q43+S43+U43)*2)</f>
        <v>0.00684931506849315</v>
      </c>
      <c r="AL43" s="7" t="n">
        <f aca="false">0.5+AK43*4</f>
        <v>0.527397260273973</v>
      </c>
      <c r="AM43" s="3" t="str">
        <f aca="false">IF(AC43="","",IF(AC43="分","分",IF(AJ43=0,"分",IF(AC43="攻",IF(AJ43&gt;0,"一致","不一致"),IF(AJ43&gt;=0,"不一致","一致")))))</f>
        <v>一致</v>
      </c>
      <c r="AN43" s="8" t="n">
        <f aca="false">IF(AC43="","",ABS(AK43))</f>
        <v>0.00684931506849315</v>
      </c>
      <c r="AO43" s="3" t="n">
        <f aca="false">AP43-AQ43</f>
        <v>1</v>
      </c>
      <c r="AP43" s="1" t="n">
        <v>4</v>
      </c>
      <c r="AQ43" s="2" t="n">
        <v>3</v>
      </c>
      <c r="AR43" s="3" t="s">
        <v>59</v>
      </c>
      <c r="AT43" s="1" t="s">
        <v>54</v>
      </c>
      <c r="AV43" s="17" t="n">
        <f aca="false">IF(AK43&gt;0.5/4,0.5/4,IF(AK43&lt;0.5/-4,0.5/-4,AK43))</f>
        <v>0.00684931506849315</v>
      </c>
      <c r="AX43" s="9" t="n">
        <f aca="false">AW43*((O43+P43+U43+V43)*3+C43+H43+Q43+R43)/60+1</f>
        <v>1</v>
      </c>
    </row>
    <row r="44" customFormat="false" ht="12.8" hidden="false" customHeight="false" outlineLevel="0" collapsed="false">
      <c r="A44" s="1" t="n">
        <v>43</v>
      </c>
      <c r="B44" s="1" t="s">
        <v>132</v>
      </c>
      <c r="C44" s="1" t="n">
        <v>25</v>
      </c>
      <c r="E44" s="1" t="n">
        <v>2</v>
      </c>
      <c r="F44" s="1" t="n">
        <v>2</v>
      </c>
      <c r="G44" s="2" t="n">
        <v>6</v>
      </c>
      <c r="H44" s="3" t="n">
        <v>25</v>
      </c>
      <c r="W44" s="3" t="n">
        <v>1</v>
      </c>
      <c r="X44" s="1" t="n">
        <v>0.9</v>
      </c>
      <c r="Y44" s="1" t="n">
        <v>1</v>
      </c>
      <c r="Z44" s="1" t="n">
        <v>1</v>
      </c>
      <c r="AA44" s="2" t="n">
        <v>1</v>
      </c>
      <c r="AB44" s="5" t="s">
        <v>60</v>
      </c>
      <c r="AC44" s="5" t="s">
        <v>52</v>
      </c>
      <c r="AD44" s="3" t="n">
        <f aca="false">$C44+$D44*2+$E44*0.5+$F44+$G44*0.5</f>
        <v>31</v>
      </c>
      <c r="AE44" s="1" t="n">
        <f aca="false">$H44+$I44*3+$J44*0.5+$K44+$L44*0.5+$M44*0.1+$N44*0.2</f>
        <v>25</v>
      </c>
      <c r="AF44" s="1" t="n">
        <f aca="false">$AD44*$W44*$AA44-1.5*$AE44*$X44</f>
        <v>-2.75</v>
      </c>
      <c r="AG44" s="1" t="n">
        <f aca="false">$O44*$Y44-2*($P44*$Z44+R44)</f>
        <v>0</v>
      </c>
      <c r="AH44" s="1" t="n">
        <f aca="false">IF($AG44&lt;0,$AG44*1.5,$AG44*3)</f>
        <v>0</v>
      </c>
      <c r="AI44" s="1" t="n">
        <f aca="false">(Q44+S44+U44)*2-(T44+V44)*3</f>
        <v>0</v>
      </c>
      <c r="AJ44" s="2" t="n">
        <f aca="false">AF44+AH44+AI44</f>
        <v>-2.75</v>
      </c>
      <c r="AK44" s="6" t="n">
        <f aca="false">AJ44/(AD44+AE44*1.5+(O44+P44+R44+T44+V44)*3+(Q44+S44+U44)*2)</f>
        <v>-0.0401459854014599</v>
      </c>
      <c r="AL44" s="7" t="n">
        <f aca="false">0.5+AK44*4</f>
        <v>0.339416058394161</v>
      </c>
      <c r="AM44" s="3" t="str">
        <f aca="false">IF(AC44="","",IF(AC44="分","分",IF(AJ44=0,"分",IF(AC44="攻",IF(AJ44&gt;0,"一致","不一致"),IF(AJ44&gt;=0,"不一致","一致")))))</f>
        <v>一致</v>
      </c>
      <c r="AN44" s="8" t="n">
        <f aca="false">IF(AC44="","",ABS(AK44))</f>
        <v>0.0401459854014599</v>
      </c>
      <c r="AO44" s="3" t="n">
        <f aca="false">AP44-AQ44</f>
        <v>2</v>
      </c>
      <c r="AP44" s="1" t="n">
        <v>5</v>
      </c>
      <c r="AQ44" s="2" t="n">
        <v>3</v>
      </c>
      <c r="AR44" s="3" t="s">
        <v>54</v>
      </c>
      <c r="AT44" s="1" t="s">
        <v>53</v>
      </c>
      <c r="AV44" s="17" t="n">
        <f aca="false">IF(AK44&gt;0.5/4,0.5/4,IF(AK44&lt;0.5/-4,0.5/-4,AK44))</f>
        <v>-0.0401459854014599</v>
      </c>
      <c r="AX44" s="9" t="n">
        <f aca="false">AW44*((O44+P44+U44+V44)*3+C44+H44+Q44+R44)/60+1</f>
        <v>1</v>
      </c>
    </row>
    <row r="45" customFormat="false" ht="12.8" hidden="false" customHeight="false" outlineLevel="0" collapsed="false">
      <c r="A45" s="1" t="n">
        <v>44</v>
      </c>
      <c r="B45" s="1" t="s">
        <v>133</v>
      </c>
      <c r="C45" s="1" t="n">
        <v>33</v>
      </c>
      <c r="H45" s="3" t="n">
        <v>24</v>
      </c>
      <c r="J45" s="1" t="n">
        <v>1</v>
      </c>
      <c r="L45" s="4" t="n">
        <v>1</v>
      </c>
      <c r="R45" s="1" t="n">
        <v>3</v>
      </c>
      <c r="W45" s="3" t="n">
        <v>1</v>
      </c>
      <c r="X45" s="1" t="n">
        <v>1.1</v>
      </c>
      <c r="Y45" s="1" t="n">
        <v>1</v>
      </c>
      <c r="Z45" s="1" t="n">
        <v>1</v>
      </c>
      <c r="AA45" s="2" t="n">
        <v>0.75</v>
      </c>
      <c r="AB45" s="24" t="s">
        <v>134</v>
      </c>
      <c r="AC45" s="5" t="s">
        <v>52</v>
      </c>
      <c r="AD45" s="3" t="n">
        <f aca="false">$C45+$D45*2+$E45*0.5+$F45+$G45*0.5</f>
        <v>33</v>
      </c>
      <c r="AE45" s="1" t="n">
        <f aca="false">$H45+$I45*3+$J45*0.5+$K45+$L45*0.5+$M45*0.1+$N45*0.2</f>
        <v>25</v>
      </c>
      <c r="AF45" s="1" t="n">
        <f aca="false">$AD45*$W45*$AA45-1.5*$AE45*$X45</f>
        <v>-16.5</v>
      </c>
      <c r="AG45" s="1" t="n">
        <f aca="false">$O45*$Y45-2*($P45*$Z45+R45)</f>
        <v>-6</v>
      </c>
      <c r="AH45" s="1" t="n">
        <f aca="false">IF($AG45&lt;0,$AG45*1.5,$AG45*3)</f>
        <v>-9</v>
      </c>
      <c r="AI45" s="1" t="n">
        <f aca="false">(Q45+S45+U45)*2-(T45+V45)*3</f>
        <v>0</v>
      </c>
      <c r="AJ45" s="2" t="n">
        <f aca="false">AF45+AH45+AI45</f>
        <v>-25.5</v>
      </c>
      <c r="AK45" s="6" t="n">
        <f aca="false">AJ45/(AD45+AE45*1.5+(O45+P45+R45+T45+V45)*3+(Q45+S45+U45)*2)</f>
        <v>-0.320754716981132</v>
      </c>
      <c r="AL45" s="7" t="n">
        <f aca="false">0.5+AK45*4</f>
        <v>-0.783018867924528</v>
      </c>
      <c r="AM45" s="3" t="str">
        <f aca="false">IF(AC45="","",IF(AC45="分","分",IF(AJ45=0,"分",IF(AC45="攻",IF(AJ45&gt;0,"一致","不一致"),IF(AJ45&gt;=0,"不一致","一致")))))</f>
        <v>一致</v>
      </c>
      <c r="AN45" s="8" t="n">
        <f aca="false">IF(AC45="","",ABS(AK45))</f>
        <v>0.320754716981132</v>
      </c>
      <c r="AO45" s="3" t="n">
        <f aca="false">AP45-AQ45</f>
        <v>-1</v>
      </c>
      <c r="AP45" s="1" t="n">
        <v>4</v>
      </c>
      <c r="AQ45" s="2" t="n">
        <v>5</v>
      </c>
      <c r="AR45" s="3" t="s">
        <v>97</v>
      </c>
      <c r="AT45" s="1" t="s">
        <v>59</v>
      </c>
      <c r="AV45" s="17" t="n">
        <f aca="false">IF(AK45&gt;0.5/4,0.5/4,IF(AK45&lt;0.5/-4,0.5/-4,AK45))</f>
        <v>-0.125</v>
      </c>
      <c r="AX45" s="9" t="n">
        <f aca="false">AW45*((O45+P45+U45+V45)*3+C45+H45+Q45+R45)/60+1</f>
        <v>1</v>
      </c>
    </row>
    <row r="46" customFormat="false" ht="12.8" hidden="false" customHeight="false" outlineLevel="0" collapsed="false">
      <c r="A46" s="1" t="n">
        <v>45</v>
      </c>
      <c r="B46" s="1" t="s">
        <v>135</v>
      </c>
      <c r="C46" s="1" t="n">
        <v>34</v>
      </c>
      <c r="D46" s="1" t="n">
        <v>1</v>
      </c>
      <c r="E46" s="1" t="n">
        <v>1</v>
      </c>
      <c r="F46" s="1" t="n">
        <v>3</v>
      </c>
      <c r="G46" s="2" t="n">
        <v>6</v>
      </c>
      <c r="H46" s="3" t="n">
        <v>32</v>
      </c>
      <c r="J46" s="1" t="n">
        <v>1</v>
      </c>
      <c r="K46" s="1" t="n">
        <v>1</v>
      </c>
      <c r="L46" s="4" t="n">
        <v>2</v>
      </c>
      <c r="M46" s="4" t="n">
        <v>24</v>
      </c>
      <c r="O46" s="3" t="n">
        <v>3</v>
      </c>
      <c r="R46" s="1" t="n">
        <v>1</v>
      </c>
      <c r="W46" s="3" t="n">
        <v>1</v>
      </c>
      <c r="X46" s="1" t="n">
        <v>0.9</v>
      </c>
      <c r="Y46" s="1" t="n">
        <v>1</v>
      </c>
      <c r="Z46" s="1" t="n">
        <v>1</v>
      </c>
      <c r="AA46" s="2" t="n">
        <v>1</v>
      </c>
      <c r="AB46" s="5" t="s">
        <v>136</v>
      </c>
      <c r="AC46" s="5" t="s">
        <v>52</v>
      </c>
      <c r="AD46" s="3" t="n">
        <f aca="false">$C46+$D46*2+$E46*0.5+$F46+$G46*0.5</f>
        <v>42.5</v>
      </c>
      <c r="AE46" s="1" t="n">
        <f aca="false">$H46+$I46*3+$J46*0.5+$K46+$L46*0.5+$M46*0.1+$N46*0.2</f>
        <v>36.9</v>
      </c>
      <c r="AF46" s="1" t="n">
        <f aca="false">$AD46*$W46*$AA46-1.5*$AE46*$X46</f>
        <v>-7.315</v>
      </c>
      <c r="AG46" s="1" t="n">
        <f aca="false">$O46*$Y46-2*($P46*$Z46+R46)</f>
        <v>1</v>
      </c>
      <c r="AH46" s="1" t="n">
        <f aca="false">IF($AG46&lt;0,$AG46*1.5,$AG46*3)</f>
        <v>3</v>
      </c>
      <c r="AI46" s="1" t="n">
        <f aca="false">(Q46+S46+U46)*2-(T46+V46)*3</f>
        <v>0</v>
      </c>
      <c r="AJ46" s="2" t="n">
        <f aca="false">AF46+AH46+AI46</f>
        <v>-4.315</v>
      </c>
      <c r="AK46" s="6" t="n">
        <f aca="false">AJ46/(AD46+AE46*1.5+(O46+P46+R46+T46+V46)*3+(Q46+S46+U46)*2)</f>
        <v>-0.0392808375056896</v>
      </c>
      <c r="AL46" s="7" t="n">
        <f aca="false">0.5+AK46*4</f>
        <v>0.342876649977242</v>
      </c>
      <c r="AM46" s="3" t="str">
        <f aca="false">IF(AC46="","",IF(AC46="分","分",IF(AJ46=0,"分",IF(AC46="攻",IF(AJ46&gt;0,"一致","不一致"),IF(AJ46&gt;=0,"不一致","一致")))))</f>
        <v>一致</v>
      </c>
      <c r="AN46" s="8" t="n">
        <f aca="false">IF(AC46="","",ABS(AK46))</f>
        <v>0.0392808375056896</v>
      </c>
      <c r="AO46" s="3" t="n">
        <f aca="false">AP46-AQ46</f>
        <v>1</v>
      </c>
      <c r="AP46" s="1" t="n">
        <v>4</v>
      </c>
      <c r="AQ46" s="2" t="n">
        <v>3</v>
      </c>
      <c r="AR46" s="3" t="s">
        <v>54</v>
      </c>
      <c r="AT46" s="1" t="s">
        <v>53</v>
      </c>
      <c r="AV46" s="17" t="n">
        <f aca="false">IF(AK46&gt;0.5/4,0.5/4,IF(AK46&lt;0.5/-4,0.5/-4,AK46))</f>
        <v>-0.0392808375056896</v>
      </c>
      <c r="AX46" s="9" t="n">
        <f aca="false">AW46*((O46+P46+U46+V46)*3+C46+H46+Q46+R46)/60+1</f>
        <v>1</v>
      </c>
    </row>
    <row r="47" customFormat="false" ht="12.8" hidden="false" customHeight="false" outlineLevel="0" collapsed="false">
      <c r="A47" s="1" t="n">
        <v>46</v>
      </c>
      <c r="B47" s="1" t="s">
        <v>137</v>
      </c>
      <c r="C47" s="1" t="n">
        <v>21</v>
      </c>
      <c r="E47" s="1" t="n">
        <v>1</v>
      </c>
      <c r="G47" s="2" t="n">
        <v>2</v>
      </c>
      <c r="H47" s="3" t="n">
        <v>24</v>
      </c>
      <c r="L47" s="4" t="n">
        <v>3</v>
      </c>
      <c r="O47" s="3" t="n">
        <v>6</v>
      </c>
      <c r="P47" s="1" t="n">
        <v>3</v>
      </c>
      <c r="R47" s="1" t="n">
        <v>4</v>
      </c>
      <c r="S47" s="1" t="n">
        <v>1</v>
      </c>
      <c r="W47" s="3" t="n">
        <v>1</v>
      </c>
      <c r="X47" s="1" t="n">
        <v>0.9</v>
      </c>
      <c r="Y47" s="1" t="n">
        <v>1</v>
      </c>
      <c r="Z47" s="1" t="n">
        <v>0.25</v>
      </c>
      <c r="AA47" s="2" t="n">
        <v>0.75</v>
      </c>
      <c r="AB47" s="19" t="s">
        <v>138</v>
      </c>
      <c r="AC47" s="5" t="s">
        <v>52</v>
      </c>
      <c r="AD47" s="3" t="n">
        <f aca="false">$C47+$D47*2+$E47*0.5+$F47+$G47*0.5</f>
        <v>22.5</v>
      </c>
      <c r="AE47" s="1" t="n">
        <f aca="false">$H47+$I47*3+$J47*0.5+$K47+$L47*0.5+$M47*0.1+$N47*0.2</f>
        <v>25.5</v>
      </c>
      <c r="AF47" s="1" t="n">
        <f aca="false">$AD47*$W47*$AA47-1.5*$AE47*$X47</f>
        <v>-17.55</v>
      </c>
      <c r="AG47" s="1" t="n">
        <f aca="false">$O47*$Y47-2*($P47*$Z47+R47)</f>
        <v>-3.5</v>
      </c>
      <c r="AH47" s="1" t="n">
        <f aca="false">IF($AG47&lt;0,$AG47*1.5,$AG47*3)</f>
        <v>-5.25</v>
      </c>
      <c r="AI47" s="1" t="n">
        <f aca="false">(Q47+S47+U47)*2-(T47+V47)*3</f>
        <v>2</v>
      </c>
      <c r="AJ47" s="2" t="n">
        <f aca="false">AF47+AH47+AI47</f>
        <v>-20.8</v>
      </c>
      <c r="AK47" s="6" t="n">
        <f aca="false">AJ47/(AD47+AE47*1.5+(O47+P47+R47+T47+V47)*3+(Q47+S47+U47)*2)</f>
        <v>-0.204422604422604</v>
      </c>
      <c r="AL47" s="7" t="n">
        <f aca="false">0.5+AK47*4</f>
        <v>-0.317690417690418</v>
      </c>
      <c r="AM47" s="3" t="str">
        <f aca="false">IF(AC47="","",IF(AC47="分","分",IF(AJ47=0,"分",IF(AC47="攻",IF(AJ47&gt;0,"一致","不一致"),IF(AJ47&gt;=0,"不一致","一致")))))</f>
        <v>一致</v>
      </c>
      <c r="AN47" s="8" t="n">
        <f aca="false">IF(AC47="","",ABS(AK47))</f>
        <v>0.204422604422604</v>
      </c>
      <c r="AO47" s="3" t="n">
        <f aca="false">AP47-AQ47</f>
        <v>0</v>
      </c>
      <c r="AP47" s="1" t="n">
        <v>4</v>
      </c>
      <c r="AQ47" s="2" t="n">
        <v>4</v>
      </c>
      <c r="AR47" s="3" t="s">
        <v>54</v>
      </c>
      <c r="AT47" s="1" t="s">
        <v>53</v>
      </c>
      <c r="AV47" s="17" t="n">
        <f aca="false">IF(AK47&gt;0.5/4,0.5/4,IF(AK47&lt;0.5/-4,0.5/-4,AK47))</f>
        <v>-0.125</v>
      </c>
      <c r="AX47" s="9" t="n">
        <f aca="false">AW47*((O47+P47+U47+V47)*3+C47+H47+Q47+R47)/60+1</f>
        <v>1</v>
      </c>
    </row>
    <row r="48" customFormat="false" ht="12.8" hidden="false" customHeight="false" outlineLevel="0" collapsed="false">
      <c r="A48" s="1" t="n">
        <v>47</v>
      </c>
      <c r="B48" s="1" t="s">
        <v>139</v>
      </c>
      <c r="C48" s="1" t="n">
        <v>18</v>
      </c>
      <c r="E48" s="1" t="n">
        <v>1</v>
      </c>
      <c r="H48" s="3" t="n">
        <v>20</v>
      </c>
      <c r="O48" s="3" t="n">
        <v>12</v>
      </c>
      <c r="P48" s="1" t="n">
        <v>6</v>
      </c>
      <c r="R48" s="1" t="n">
        <v>1</v>
      </c>
      <c r="W48" s="3" t="n">
        <v>1</v>
      </c>
      <c r="X48" s="1" t="n">
        <v>1</v>
      </c>
      <c r="Y48" s="1" t="n">
        <v>1</v>
      </c>
      <c r="Z48" s="1" t="n">
        <v>1</v>
      </c>
      <c r="AA48" s="2" t="n">
        <v>0.5</v>
      </c>
      <c r="AB48" s="22" t="s">
        <v>140</v>
      </c>
      <c r="AC48" s="5" t="s">
        <v>52</v>
      </c>
      <c r="AD48" s="3" t="n">
        <f aca="false">$C48+$D48*2+$E48*0.5+$F48+$G48*0.5</f>
        <v>18.5</v>
      </c>
      <c r="AE48" s="1" t="n">
        <f aca="false">$H48+$I48*3+$J48*0.5+$K48+$L48*0.5+$M48*0.1+$N48*0.2</f>
        <v>20</v>
      </c>
      <c r="AF48" s="1" t="n">
        <f aca="false">$AD48*$W48*$AA48-1.5*$AE48*$X48</f>
        <v>-20.75</v>
      </c>
      <c r="AG48" s="1" t="n">
        <f aca="false">$O48*$Y48-2*($P48*$Z48+R48)</f>
        <v>-2</v>
      </c>
      <c r="AH48" s="1" t="n">
        <f aca="false">IF($AG48&lt;0,$AG48*1.5,$AG48*3)</f>
        <v>-3</v>
      </c>
      <c r="AI48" s="1" t="n">
        <f aca="false">(Q48+S48+U48)*2-(T48+V48)*3</f>
        <v>0</v>
      </c>
      <c r="AJ48" s="2" t="n">
        <f aca="false">AF48+AH48+AI48</f>
        <v>-23.75</v>
      </c>
      <c r="AK48" s="6" t="n">
        <f aca="false">AJ48/(AD48+AE48*1.5+(O48+P48+R48+T48+V48)*3+(Q48+S48+U48)*2)</f>
        <v>-0.225118483412322</v>
      </c>
      <c r="AL48" s="7" t="n">
        <f aca="false">0.5+AK48*4</f>
        <v>-0.400473933649289</v>
      </c>
      <c r="AM48" s="3" t="str">
        <f aca="false">IF(AC48="","",IF(AC48="分","分",IF(AJ48=0,"分",IF(AC48="攻",IF(AJ48&gt;0,"一致","不一致"),IF(AJ48&gt;=0,"不一致","一致")))))</f>
        <v>一致</v>
      </c>
      <c r="AN48" s="8" t="n">
        <f aca="false">IF(AC48="","",ABS(AK48))</f>
        <v>0.225118483412322</v>
      </c>
      <c r="AO48" s="3" t="n">
        <f aca="false">AP48-AQ48</f>
        <v>1</v>
      </c>
      <c r="AP48" s="1" t="n">
        <v>4</v>
      </c>
      <c r="AQ48" s="2" t="n">
        <v>3</v>
      </c>
      <c r="AR48" s="3" t="s">
        <v>59</v>
      </c>
      <c r="AT48" s="1" t="s">
        <v>54</v>
      </c>
      <c r="AV48" s="17" t="n">
        <f aca="false">IF(AK48&gt;0.5/4,0.5/4,IF(AK48&lt;0.5/-4,0.5/-4,AK48))</f>
        <v>-0.125</v>
      </c>
      <c r="AX48" s="9" t="n">
        <f aca="false">AW48*((O48+P48+U48+V48)*3+C48+H48+Q48+R48)/60+1</f>
        <v>1</v>
      </c>
    </row>
    <row r="49" customFormat="false" ht="12.8" hidden="false" customHeight="false" outlineLevel="0" collapsed="false">
      <c r="A49" s="1" t="n">
        <v>48</v>
      </c>
      <c r="B49" s="1" t="s">
        <v>141</v>
      </c>
      <c r="C49" s="1" t="n">
        <v>25</v>
      </c>
      <c r="H49" s="3" t="n">
        <v>14</v>
      </c>
      <c r="O49" s="3" t="n">
        <v>4</v>
      </c>
      <c r="R49" s="1" t="n">
        <v>2</v>
      </c>
      <c r="W49" s="3" t="n">
        <v>1</v>
      </c>
      <c r="X49" s="1" t="n">
        <v>1</v>
      </c>
      <c r="Y49" s="1" t="n">
        <v>1</v>
      </c>
      <c r="Z49" s="1" t="n">
        <v>1</v>
      </c>
      <c r="AA49" s="2" t="n">
        <v>1</v>
      </c>
      <c r="AC49" s="5" t="s">
        <v>58</v>
      </c>
      <c r="AD49" s="3" t="n">
        <f aca="false">$C49+$D49*2+$E49*0.5+$F49+$G49*0.5</f>
        <v>25</v>
      </c>
      <c r="AE49" s="1" t="n">
        <f aca="false">$H49+$I49*3+$J49*0.5+$K49+$L49*0.5+$M49*0.1+$N49*0.2</f>
        <v>14</v>
      </c>
      <c r="AF49" s="1" t="n">
        <f aca="false">$AD49*$W49*$AA49-1.5*$AE49*$X49</f>
        <v>4</v>
      </c>
      <c r="AG49" s="1" t="n">
        <f aca="false">$O49*$Y49-2*($P49*$Z49+R49)</f>
        <v>0</v>
      </c>
      <c r="AH49" s="1" t="n">
        <f aca="false">IF($AG49&lt;0,$AG49*1.5,$AG49*3)</f>
        <v>0</v>
      </c>
      <c r="AI49" s="1" t="n">
        <f aca="false">(Q49+S49+U49)*2-(T49+V49)*3</f>
        <v>0</v>
      </c>
      <c r="AJ49" s="2" t="n">
        <f aca="false">AF49+AH49+AI49</f>
        <v>4</v>
      </c>
      <c r="AK49" s="6" t="n">
        <f aca="false">AJ49/(AD49+AE49*1.5+(O49+P49+R49+T49+V49)*3+(Q49+S49+U49)*2)</f>
        <v>0.0625</v>
      </c>
      <c r="AL49" s="7" t="n">
        <f aca="false">0.5+AK49*4</f>
        <v>0.75</v>
      </c>
      <c r="AM49" s="3" t="str">
        <f aca="false">IF(AC49="","",IF(AC49="分","分",IF(AJ49=0,"分",IF(AC49="攻",IF(AJ49&gt;0,"一致","不一致"),IF(AJ49&gt;=0,"不一致","一致")))))</f>
        <v>一致</v>
      </c>
      <c r="AN49" s="8" t="n">
        <f aca="false">IF(AC49="","",ABS(AK49))</f>
        <v>0.0625</v>
      </c>
      <c r="AO49" s="3" t="n">
        <f aca="false">AP49-AQ49</f>
        <v>0</v>
      </c>
      <c r="AP49" s="1" t="n">
        <v>3</v>
      </c>
      <c r="AQ49" s="2" t="n">
        <v>3</v>
      </c>
      <c r="AR49" s="3" t="s">
        <v>59</v>
      </c>
      <c r="AT49" s="1" t="s">
        <v>54</v>
      </c>
      <c r="AV49" s="17" t="n">
        <f aca="false">IF(AK49&gt;0.5/4,0.5/4,IF(AK49&lt;0.5/-4,0.5/-4,AK49))</f>
        <v>0.0625</v>
      </c>
      <c r="AX49" s="9" t="n">
        <f aca="false">AW49*((O49+P49+U49+V49)*3+C49+H49+Q49+R49)/60+1</f>
        <v>1</v>
      </c>
    </row>
    <row r="50" customFormat="false" ht="12.8" hidden="false" customHeight="false" outlineLevel="0" collapsed="false">
      <c r="A50" s="1" t="n">
        <v>49</v>
      </c>
      <c r="B50" s="1" t="n">
        <v>79</v>
      </c>
      <c r="C50" s="1" t="n">
        <v>20.5</v>
      </c>
      <c r="E50" s="1" t="n">
        <v>1</v>
      </c>
      <c r="H50" s="3" t="n">
        <v>14.5</v>
      </c>
      <c r="O50" s="3" t="n">
        <v>1</v>
      </c>
      <c r="Q50" s="1" t="n">
        <v>2</v>
      </c>
      <c r="R50" s="1" t="n">
        <v>3</v>
      </c>
      <c r="S50" s="1" t="n">
        <v>1</v>
      </c>
      <c r="W50" s="3" t="n">
        <v>1</v>
      </c>
      <c r="X50" s="1" t="n">
        <v>1</v>
      </c>
      <c r="Y50" s="1" t="n">
        <v>1</v>
      </c>
      <c r="Z50" s="1" t="n">
        <v>1</v>
      </c>
      <c r="AA50" s="2" t="n">
        <v>0.75</v>
      </c>
      <c r="AB50" s="23" t="s">
        <v>142</v>
      </c>
      <c r="AC50" s="5" t="s">
        <v>52</v>
      </c>
      <c r="AD50" s="3" t="n">
        <f aca="false">$C50+$D50*2+$E50*0.5+$F50+$G50*0.5</f>
        <v>21</v>
      </c>
      <c r="AE50" s="1" t="n">
        <f aca="false">$H50+$I50*3+$J50*0.5+$K50+$L50*0.5+$M50*0.1+$N50*0.2</f>
        <v>14.5</v>
      </c>
      <c r="AF50" s="1" t="n">
        <f aca="false">$AD50*$W50*$AA50-1.5*$AE50*$X50</f>
        <v>-6</v>
      </c>
      <c r="AG50" s="1" t="n">
        <f aca="false">$O50*$Y50-2*($P50*$Z50+R50)</f>
        <v>-5</v>
      </c>
      <c r="AH50" s="1" t="n">
        <f aca="false">IF($AG50&lt;0,$AG50*1.5,$AG50*3)</f>
        <v>-7.5</v>
      </c>
      <c r="AI50" s="1" t="n">
        <f aca="false">(Q50+S50+U50)*2-(T50+V50)*3</f>
        <v>6</v>
      </c>
      <c r="AJ50" s="2" t="n">
        <f aca="false">AF50+AH50+AI50</f>
        <v>-7.5</v>
      </c>
      <c r="AK50" s="6" t="n">
        <f aca="false">AJ50/(AD50+AE50*1.5+(O50+P50+R50+T50+V50)*3+(Q50+S50+U50)*2)</f>
        <v>-0.123456790123457</v>
      </c>
      <c r="AL50" s="7" t="n">
        <f aca="false">0.5+AK50*4</f>
        <v>0.00617283950617287</v>
      </c>
      <c r="AM50" s="3" t="str">
        <f aca="false">IF(AC50="","",IF(AC50="分","分",IF(AJ50=0,"分",IF(AC50="攻",IF(AJ50&gt;0,"一致","不一致"),IF(AJ50&gt;=0,"不一致","一致")))))</f>
        <v>一致</v>
      </c>
      <c r="AN50" s="8" t="n">
        <f aca="false">IF(AC50="","",ABS(AK50))</f>
        <v>0.123456790123457</v>
      </c>
      <c r="AO50" s="3" t="n">
        <f aca="false">AP50-AQ50</f>
        <v>1</v>
      </c>
      <c r="AP50" s="1" t="n">
        <v>3</v>
      </c>
      <c r="AQ50" s="2" t="n">
        <v>2</v>
      </c>
      <c r="AR50" s="3" t="s">
        <v>54</v>
      </c>
      <c r="AT50" s="1" t="s">
        <v>143</v>
      </c>
      <c r="AV50" s="17" t="n">
        <f aca="false">IF(AK50&gt;0.5/4,0.5/4,IF(AK50&lt;0.5/-4,0.5/-4,AK50))</f>
        <v>-0.123456790123457</v>
      </c>
      <c r="AX50" s="9" t="n">
        <f aca="false">AW50*((O50+P50+U50+V50)*3+C50+H50+Q50+R50)/60+1</f>
        <v>1</v>
      </c>
    </row>
    <row r="51" customFormat="false" ht="12.8" hidden="false" customHeight="false" outlineLevel="0" collapsed="false">
      <c r="A51" s="1" t="n">
        <v>50</v>
      </c>
      <c r="B51" s="1" t="s">
        <v>144</v>
      </c>
      <c r="C51" s="1" t="n">
        <v>19.5</v>
      </c>
      <c r="E51" s="1" t="n">
        <v>1</v>
      </c>
      <c r="H51" s="3" t="n">
        <v>11</v>
      </c>
      <c r="I51" s="1" t="n">
        <v>1</v>
      </c>
      <c r="J51" s="1" t="n">
        <v>1</v>
      </c>
      <c r="L51" s="4" t="n">
        <v>2</v>
      </c>
      <c r="O51" s="3" t="n">
        <v>2</v>
      </c>
      <c r="P51" s="1" t="n">
        <v>5</v>
      </c>
      <c r="Q51" s="1" t="n">
        <v>3</v>
      </c>
      <c r="R51" s="1" t="n">
        <v>3</v>
      </c>
      <c r="T51" s="1" t="n">
        <v>1</v>
      </c>
      <c r="W51" s="3" t="n">
        <v>0.9</v>
      </c>
      <c r="X51" s="1" t="n">
        <v>1</v>
      </c>
      <c r="Y51" s="1" t="n">
        <v>1</v>
      </c>
      <c r="Z51" s="1" t="n">
        <v>0.25</v>
      </c>
      <c r="AA51" s="2" t="n">
        <v>1.5</v>
      </c>
      <c r="AB51" s="18" t="s">
        <v>145</v>
      </c>
      <c r="AC51" s="5" t="s">
        <v>58</v>
      </c>
      <c r="AD51" s="3" t="n">
        <f aca="false">$C51+$D51*2+$E51*0.5+$F51+$G51*0.5</f>
        <v>20</v>
      </c>
      <c r="AE51" s="1" t="n">
        <f aca="false">$H51+$I51*3+$J51*0.5+$K51+$L51*0.5+$M51*0.1+$N51*0.2</f>
        <v>15.5</v>
      </c>
      <c r="AF51" s="1" t="n">
        <f aca="false">$AD51*$W51*$AA51-1.5*$AE51*$X51</f>
        <v>3.75</v>
      </c>
      <c r="AG51" s="1" t="n">
        <f aca="false">$O51*$Y51-2*($P51*$Z51+R51)</f>
        <v>-6.5</v>
      </c>
      <c r="AH51" s="1" t="n">
        <f aca="false">IF($AG51&lt;0,$AG51*1.5,$AG51*3)</f>
        <v>-9.75</v>
      </c>
      <c r="AI51" s="1" t="n">
        <f aca="false">(Q51+S51+U51)*2-(T51+V51)*3</f>
        <v>3</v>
      </c>
      <c r="AJ51" s="2" t="n">
        <f aca="false">AF51+AH51+AI51</f>
        <v>-3</v>
      </c>
      <c r="AK51" s="6" t="n">
        <f aca="false">AJ51/(AD51+AE51*1.5+(O51+P51+R51+T51+V51)*3+(Q51+S51+U51)*2)</f>
        <v>-0.0364741641337386</v>
      </c>
      <c r="AL51" s="7" t="n">
        <f aca="false">0.5+AK51*4</f>
        <v>0.354103343465046</v>
      </c>
      <c r="AM51" s="3" t="str">
        <f aca="false">IF(AC51="","",IF(AC51="分","分",IF(AJ51=0,"分",IF(AC51="攻",IF(AJ51&gt;0,"一致","不一致"),IF(AJ51&gt;=0,"不一致","一致")))))</f>
        <v>不一致</v>
      </c>
      <c r="AN51" s="8" t="n">
        <f aca="false">IF(AC51="","",ABS(AK51))</f>
        <v>0.0364741641337386</v>
      </c>
      <c r="AO51" s="3" t="n">
        <f aca="false">AP51-AQ51</f>
        <v>-1</v>
      </c>
      <c r="AP51" s="1" t="n">
        <v>3</v>
      </c>
      <c r="AQ51" s="2" t="n">
        <v>4</v>
      </c>
      <c r="AR51" s="3" t="s">
        <v>53</v>
      </c>
      <c r="AT51" s="1" t="s">
        <v>54</v>
      </c>
      <c r="AV51" s="17" t="n">
        <f aca="false">IF(AK51&gt;0.5/4,0.5/4,IF(AK51&lt;0.5/-4,0.5/-4,AK51))</f>
        <v>-0.0364741641337386</v>
      </c>
      <c r="AX51" s="9" t="n">
        <f aca="false">AW51*((O51+P51+U51+V51)*3+C51+H51+Q51+R51)/60+1</f>
        <v>1</v>
      </c>
    </row>
    <row r="52" customFormat="false" ht="12.8" hidden="false" customHeight="false" outlineLevel="0" collapsed="false">
      <c r="A52" s="1" t="n">
        <v>51</v>
      </c>
      <c r="B52" s="1" t="s">
        <v>146</v>
      </c>
      <c r="C52" s="1" t="n">
        <v>20</v>
      </c>
      <c r="E52" s="1" t="n">
        <v>1</v>
      </c>
      <c r="F52" s="1" t="n">
        <v>1</v>
      </c>
      <c r="G52" s="2" t="n">
        <v>2</v>
      </c>
      <c r="H52" s="3" t="n">
        <v>16.5</v>
      </c>
      <c r="J52" s="1" t="n">
        <v>1</v>
      </c>
      <c r="K52" s="1" t="n">
        <v>1</v>
      </c>
      <c r="M52" s="4" t="n">
        <v>36</v>
      </c>
      <c r="N52" s="2" t="n">
        <v>4</v>
      </c>
      <c r="O52" s="3" t="n">
        <v>6</v>
      </c>
      <c r="R52" s="20" t="n">
        <v>3</v>
      </c>
      <c r="S52" s="20" t="n">
        <v>2</v>
      </c>
      <c r="W52" s="3" t="n">
        <v>1</v>
      </c>
      <c r="X52" s="1" t="n">
        <v>1</v>
      </c>
      <c r="Y52" s="1" t="n">
        <v>1</v>
      </c>
      <c r="Z52" s="1" t="n">
        <v>1</v>
      </c>
      <c r="AA52" s="2" t="n">
        <v>1</v>
      </c>
      <c r="AB52" s="5" t="s">
        <v>147</v>
      </c>
      <c r="AC52" s="5" t="s">
        <v>52</v>
      </c>
      <c r="AD52" s="3" t="n">
        <f aca="false">$C52+$D52*2+$E52*0.5+$F52+$G52*0.5</f>
        <v>22.5</v>
      </c>
      <c r="AE52" s="1" t="n">
        <f aca="false">$H52+$I52*3+$J52*0.5+$K52+$L52*0.5+$M52*0.1+$N52*0.2</f>
        <v>22.4</v>
      </c>
      <c r="AF52" s="1" t="n">
        <f aca="false">$AD52*$W52*$AA52-1.5*$AE52*$X52</f>
        <v>-11.1</v>
      </c>
      <c r="AG52" s="1" t="n">
        <f aca="false">$O52*$Y52-2*($P52*$Z52+R52)</f>
        <v>0</v>
      </c>
      <c r="AH52" s="1" t="n">
        <f aca="false">IF($AG52&lt;0,$AG52*1.5,$AG52*3)</f>
        <v>0</v>
      </c>
      <c r="AI52" s="1" t="n">
        <f aca="false">(Q52+S52+U52)*2-(T52+V52)*3</f>
        <v>4</v>
      </c>
      <c r="AJ52" s="2" t="n">
        <f aca="false">AF52+AH52+AI52</f>
        <v>-7.1</v>
      </c>
      <c r="AK52" s="6" t="n">
        <f aca="false">AJ52/(AD52+AE52*1.5+(O52+P52+R52+T52+V52)*3+(Q52+S52+U52)*2)</f>
        <v>-0.0815154994259472</v>
      </c>
      <c r="AL52" s="7" t="n">
        <f aca="false">0.5+AK52*4</f>
        <v>0.173938002296211</v>
      </c>
      <c r="AM52" s="3" t="str">
        <f aca="false">IF(AC52="","",IF(AC52="分","分",IF(AJ52=0,"分",IF(AC52="攻",IF(AJ52&gt;0,"一致","不一致"),IF(AJ52&gt;=0,"不一致","一致")))))</f>
        <v>一致</v>
      </c>
      <c r="AN52" s="8" t="n">
        <f aca="false">IF(AC52="","",ABS(AK52))</f>
        <v>0.0815154994259472</v>
      </c>
      <c r="AO52" s="3" t="n">
        <f aca="false">AP52-AQ52</f>
        <v>2</v>
      </c>
      <c r="AP52" s="1" t="n">
        <v>4</v>
      </c>
      <c r="AQ52" s="2" t="n">
        <v>2</v>
      </c>
      <c r="AR52" s="3" t="s">
        <v>53</v>
      </c>
      <c r="AT52" s="1" t="s">
        <v>54</v>
      </c>
      <c r="AV52" s="17" t="n">
        <f aca="false">IF(AK52&gt;0.5/4,0.5/4,IF(AK52&lt;0.5/-4,0.5/-4,AK52))</f>
        <v>-0.0815154994259472</v>
      </c>
      <c r="AX52" s="9" t="n">
        <f aca="false">AW52*((O52+P52+U52+V52)*3+C52+H52+Q52+R52)/60+1</f>
        <v>1</v>
      </c>
    </row>
    <row r="53" customFormat="false" ht="12.8" hidden="false" customHeight="false" outlineLevel="0" collapsed="false">
      <c r="A53" s="1" t="n">
        <v>52</v>
      </c>
      <c r="B53" s="1" t="s">
        <v>148</v>
      </c>
      <c r="C53" s="1" t="n">
        <v>26</v>
      </c>
      <c r="E53" s="1" t="n">
        <v>2</v>
      </c>
      <c r="F53" s="1" t="n">
        <v>1</v>
      </c>
      <c r="G53" s="2" t="n">
        <v>3</v>
      </c>
      <c r="H53" s="3" t="n">
        <v>38</v>
      </c>
      <c r="J53" s="1" t="n">
        <v>1</v>
      </c>
      <c r="L53" s="4" t="n">
        <v>3</v>
      </c>
      <c r="O53" s="3" t="n">
        <v>4</v>
      </c>
      <c r="P53" s="1" t="n">
        <v>6</v>
      </c>
      <c r="R53" s="1" t="n">
        <v>4</v>
      </c>
      <c r="W53" s="3" t="n">
        <v>1</v>
      </c>
      <c r="X53" s="1" t="n">
        <v>0.9</v>
      </c>
      <c r="Y53" s="1" t="n">
        <v>1</v>
      </c>
      <c r="Z53" s="1" t="n">
        <v>0.25</v>
      </c>
      <c r="AA53" s="2" t="n">
        <v>1</v>
      </c>
      <c r="AB53" s="5" t="s">
        <v>149</v>
      </c>
      <c r="AC53" s="5" t="s">
        <v>52</v>
      </c>
      <c r="AD53" s="3" t="n">
        <f aca="false">$C53+$D53*2+$E53*0.5+$F53+$G53*0.5</f>
        <v>29.5</v>
      </c>
      <c r="AE53" s="1" t="n">
        <f aca="false">$H53+$I53*3+$J53*0.5+$K53+$L53*0.5+$M53*0.1+$N53*0.2</f>
        <v>40</v>
      </c>
      <c r="AF53" s="1" t="n">
        <f aca="false">$AD53*$W53*$AA53-1.5*$AE53*$X53</f>
        <v>-24.5</v>
      </c>
      <c r="AG53" s="1" t="n">
        <f aca="false">$O53*$Y53-2*($P53*$Z53+R53)</f>
        <v>-7</v>
      </c>
      <c r="AH53" s="1" t="n">
        <f aca="false">IF($AG53&lt;0,$AG53*1.5,$AG53*3)</f>
        <v>-10.5</v>
      </c>
      <c r="AI53" s="1" t="n">
        <f aca="false">(Q53+S53+U53)*2-(T53+V53)*3</f>
        <v>0</v>
      </c>
      <c r="AJ53" s="2" t="n">
        <f aca="false">AF53+AH53+AI53</f>
        <v>-35</v>
      </c>
      <c r="AK53" s="6" t="n">
        <f aca="false">AJ53/(AD53+AE53*1.5+(O53+P53+R53+T53+V53)*3+(Q53+S53+U53)*2)</f>
        <v>-0.266159695817491</v>
      </c>
      <c r="AL53" s="7" t="n">
        <f aca="false">0.5+AK53*4</f>
        <v>-0.564638783269962</v>
      </c>
      <c r="AM53" s="3" t="str">
        <f aca="false">IF(AC53="","",IF(AC53="分","分",IF(AJ53=0,"分",IF(AC53="攻",IF(AJ53&gt;0,"一致","不一致"),IF(AJ53&gt;=0,"不一致","一致")))))</f>
        <v>一致</v>
      </c>
      <c r="AN53" s="8" t="n">
        <f aca="false">IF(AC53="","",ABS(AK53))</f>
        <v>0.266159695817491</v>
      </c>
      <c r="AO53" s="3" t="n">
        <f aca="false">AP53-AQ53</f>
        <v>1</v>
      </c>
      <c r="AP53" s="1" t="n">
        <v>4</v>
      </c>
      <c r="AQ53" s="2" t="n">
        <v>3</v>
      </c>
      <c r="AR53" s="3" t="s">
        <v>54</v>
      </c>
      <c r="AT53" s="1" t="s">
        <v>53</v>
      </c>
      <c r="AV53" s="17" t="n">
        <f aca="false">IF(AK53&gt;0.5/4,0.5/4,IF(AK53&lt;0.5/-4,0.5/-4,AK53))</f>
        <v>-0.125</v>
      </c>
      <c r="AX53" s="9" t="n">
        <f aca="false">AW53*((O53+P53+U53+V53)*3+C53+H53+Q53+R53)/60+1</f>
        <v>1</v>
      </c>
    </row>
    <row r="54" customFormat="false" ht="12.8" hidden="false" customHeight="false" outlineLevel="0" collapsed="false">
      <c r="A54" s="1" t="n">
        <v>53</v>
      </c>
      <c r="B54" s="1" t="s">
        <v>150</v>
      </c>
      <c r="C54" s="1" t="n">
        <v>18</v>
      </c>
      <c r="F54" s="1" t="n">
        <v>1</v>
      </c>
      <c r="G54" s="2" t="n">
        <v>2</v>
      </c>
      <c r="H54" s="3" t="n">
        <v>19</v>
      </c>
      <c r="O54" s="3" t="n">
        <v>9</v>
      </c>
      <c r="P54" s="1" t="n">
        <v>3</v>
      </c>
      <c r="R54" s="1" t="n">
        <v>1</v>
      </c>
      <c r="W54" s="3" t="n">
        <v>1</v>
      </c>
      <c r="X54" s="1" t="n">
        <v>1</v>
      </c>
      <c r="Y54" s="1" t="n">
        <v>1</v>
      </c>
      <c r="Z54" s="1" t="n">
        <v>0.5</v>
      </c>
      <c r="AA54" s="2" t="n">
        <v>1</v>
      </c>
      <c r="AB54" s="5" t="s">
        <v>151</v>
      </c>
      <c r="AC54" s="5" t="s">
        <v>58</v>
      </c>
      <c r="AD54" s="3" t="n">
        <f aca="false">$C54+$D54*2+$E54*0.5+$F54+$G54*0.5</f>
        <v>20</v>
      </c>
      <c r="AE54" s="1" t="n">
        <f aca="false">$H54+$I54*3+$J54*0.5+$K54+$L54*0.5+$M54*0.1+$N54*0.2</f>
        <v>19</v>
      </c>
      <c r="AF54" s="1" t="n">
        <f aca="false">$AD54*$W54*$AA54-1.5*$AE54*$X54</f>
        <v>-8.5</v>
      </c>
      <c r="AG54" s="1" t="n">
        <f aca="false">$O54*$Y54-2*($P54*$Z54+R54)</f>
        <v>4</v>
      </c>
      <c r="AH54" s="1" t="n">
        <f aca="false">IF($AG54&lt;0,$AG54*1.5,$AG54*3)</f>
        <v>12</v>
      </c>
      <c r="AI54" s="1" t="n">
        <f aca="false">(Q54+S54+U54)*2-(T54+V54)*3</f>
        <v>0</v>
      </c>
      <c r="AJ54" s="2" t="n">
        <f aca="false">AF54+AH54+AI54</f>
        <v>3.5</v>
      </c>
      <c r="AK54" s="6" t="n">
        <f aca="false">AJ54/(AD54+AE54*1.5+(O54+P54+R54+T54+V54)*3+(Q54+S54+U54)*2)</f>
        <v>0.04</v>
      </c>
      <c r="AL54" s="7" t="n">
        <f aca="false">0.5+AK54*4</f>
        <v>0.66</v>
      </c>
      <c r="AM54" s="3" t="str">
        <f aca="false">IF(AC54="","",IF(AC54="分","分",IF(AJ54=0,"分",IF(AC54="攻",IF(AJ54&gt;0,"一致","不一致"),IF(AJ54&gt;=0,"不一致","一致")))))</f>
        <v>一致</v>
      </c>
      <c r="AN54" s="8" t="n">
        <f aca="false">IF(AC54="","",ABS(AK54))</f>
        <v>0.04</v>
      </c>
      <c r="AO54" s="3" t="n">
        <f aca="false">AP54-AQ54</f>
        <v>2</v>
      </c>
      <c r="AP54" s="1" t="n">
        <v>4</v>
      </c>
      <c r="AQ54" s="2" t="n">
        <v>2</v>
      </c>
      <c r="AR54" s="3" t="s">
        <v>53</v>
      </c>
      <c r="AT54" s="1" t="s">
        <v>54</v>
      </c>
      <c r="AV54" s="17" t="n">
        <f aca="false">IF(AK54&gt;0.5/4,0.5/4,IF(AK54&lt;0.5/-4,0.5/-4,AK54))</f>
        <v>0.04</v>
      </c>
      <c r="AX54" s="9" t="n">
        <f aca="false">AW54*((O54+P54+U54+V54)*3+C54+H54+Q54+R54)/60+1</f>
        <v>1</v>
      </c>
    </row>
    <row r="55" customFormat="false" ht="12.8" hidden="false" customHeight="false" outlineLevel="0" collapsed="false">
      <c r="A55" s="1" t="n">
        <v>54</v>
      </c>
      <c r="B55" s="1" t="n">
        <v>9</v>
      </c>
      <c r="C55" s="1" t="n">
        <v>20</v>
      </c>
      <c r="H55" s="3" t="n">
        <v>14</v>
      </c>
      <c r="N55" s="2" t="n">
        <v>6</v>
      </c>
      <c r="O55" s="3" t="n">
        <v>4</v>
      </c>
      <c r="R55" s="1" t="n">
        <v>2</v>
      </c>
      <c r="S55" s="1" t="n">
        <v>1</v>
      </c>
      <c r="W55" s="3" t="n">
        <v>0.9</v>
      </c>
      <c r="X55" s="1" t="n">
        <v>1</v>
      </c>
      <c r="Y55" s="1" t="n">
        <v>1</v>
      </c>
      <c r="Z55" s="1" t="n">
        <v>1</v>
      </c>
      <c r="AA55" s="2" t="n">
        <v>1.5</v>
      </c>
      <c r="AB55" s="18" t="s">
        <v>152</v>
      </c>
      <c r="AC55" s="5" t="s">
        <v>58</v>
      </c>
      <c r="AD55" s="3" t="n">
        <f aca="false">$C55+$D55*2+$E55*0.5+$F55+$G55*0.5</f>
        <v>20</v>
      </c>
      <c r="AE55" s="1" t="n">
        <f aca="false">$H55+$I55*3+$J55*0.5+$K55+$L55*0.5+$M55*0.1+$N55*0.2</f>
        <v>15.2</v>
      </c>
      <c r="AF55" s="1" t="n">
        <f aca="false">$AD55*$W55*$AA55-1.5*$AE55*$X55</f>
        <v>4.2</v>
      </c>
      <c r="AG55" s="1" t="n">
        <f aca="false">$O55*$Y55-2*($P55*$Z55+R55)</f>
        <v>0</v>
      </c>
      <c r="AH55" s="1" t="n">
        <f aca="false">IF($AG55&lt;0,$AG55*1.5,$AG55*3)</f>
        <v>0</v>
      </c>
      <c r="AI55" s="1" t="n">
        <f aca="false">(Q55+S55+U55)*2-(T55+V55)*3</f>
        <v>2</v>
      </c>
      <c r="AJ55" s="2" t="n">
        <f aca="false">AF55+AH55+AI55</f>
        <v>6.2</v>
      </c>
      <c r="AK55" s="6" t="n">
        <f aca="false">AJ55/(AD55+AE55*1.5+(O55+P55+R55+T55+V55)*3+(Q55+S55+U55)*2)</f>
        <v>0.0987261146496816</v>
      </c>
      <c r="AL55" s="7" t="n">
        <f aca="false">0.5+AK55*4</f>
        <v>0.894904458598726</v>
      </c>
      <c r="AM55" s="3" t="str">
        <f aca="false">IF(AC55="","",IF(AC55="分","分",IF(AJ55=0,"分",IF(AC55="攻",IF(AJ55&gt;0,"一致","不一致"),IF(AJ55&gt;=0,"不一致","一致")))))</f>
        <v>一致</v>
      </c>
      <c r="AN55" s="8" t="n">
        <f aca="false">IF(AC55="","",ABS(AK55))</f>
        <v>0.0987261146496816</v>
      </c>
      <c r="AO55" s="3" t="n">
        <f aca="false">AP55-AQ55</f>
        <v>-1</v>
      </c>
      <c r="AP55" s="1" t="n">
        <v>3</v>
      </c>
      <c r="AQ55" s="2" t="n">
        <v>4</v>
      </c>
      <c r="AR55" s="3" t="s">
        <v>53</v>
      </c>
      <c r="AT55" s="1" t="s">
        <v>54</v>
      </c>
      <c r="AV55" s="17" t="n">
        <f aca="false">IF(AK55&gt;0.5/4,0.5/4,IF(AK55&lt;0.5/-4,0.5/-4,AK55))</f>
        <v>0.0987261146496816</v>
      </c>
      <c r="AX55" s="9" t="n">
        <f aca="false">AW55*((O55+P55+U55+V55)*3+C55+H55+Q55+R55)/60+1</f>
        <v>1</v>
      </c>
    </row>
    <row r="56" customFormat="false" ht="12.8" hidden="false" customHeight="false" outlineLevel="0" collapsed="false">
      <c r="A56" s="1" t="n">
        <v>55</v>
      </c>
      <c r="B56" s="1" t="s">
        <v>153</v>
      </c>
      <c r="C56" s="1" t="n">
        <v>20</v>
      </c>
      <c r="E56" s="1" t="n">
        <v>1</v>
      </c>
      <c r="H56" s="3" t="n">
        <v>23</v>
      </c>
      <c r="O56" s="3" t="n">
        <v>5</v>
      </c>
      <c r="P56" s="1" t="n">
        <v>7</v>
      </c>
      <c r="Q56" s="1" t="n">
        <v>1</v>
      </c>
      <c r="R56" s="1" t="n">
        <v>2</v>
      </c>
      <c r="V56" s="2" t="n">
        <v>1</v>
      </c>
      <c r="W56" s="3" t="n">
        <v>1.1</v>
      </c>
      <c r="X56" s="1" t="n">
        <v>1</v>
      </c>
      <c r="Y56" s="1" t="n">
        <v>1</v>
      </c>
      <c r="Z56" s="1" t="n">
        <v>0.25</v>
      </c>
      <c r="AA56" s="2" t="n">
        <v>1</v>
      </c>
      <c r="AB56" s="5" t="s">
        <v>154</v>
      </c>
      <c r="AC56" s="5" t="s">
        <v>52</v>
      </c>
      <c r="AD56" s="3" t="n">
        <f aca="false">$C56+$D56*2+$E56*0.5+$F56+$G56*0.5</f>
        <v>20.5</v>
      </c>
      <c r="AE56" s="1" t="n">
        <f aca="false">$H56+$I56*3+$J56*0.5+$K56+$L56*0.5+$M56*0.1+$N56*0.2</f>
        <v>23</v>
      </c>
      <c r="AF56" s="1" t="n">
        <f aca="false">$AD56*$W56*$AA56-1.5*$AE56*$X56</f>
        <v>-11.95</v>
      </c>
      <c r="AG56" s="1" t="n">
        <f aca="false">$O56*$Y56-2*($P56*$Z56+R56)</f>
        <v>-2.5</v>
      </c>
      <c r="AH56" s="1" t="n">
        <f aca="false">IF($AG56&lt;0,$AG56*1.5,$AG56*3)</f>
        <v>-3.75</v>
      </c>
      <c r="AI56" s="1" t="n">
        <f aca="false">(Q56+S56+U56)*2-(T56+V56)*3</f>
        <v>-1</v>
      </c>
      <c r="AJ56" s="2" t="n">
        <f aca="false">AF56+AH56+AI56</f>
        <v>-16.7</v>
      </c>
      <c r="AK56" s="6" t="n">
        <f aca="false">AJ56/(AD56+AE56*1.5+(O56+P56+R56+T56+V56)*3+(Q56+S56+U56)*2)</f>
        <v>-0.163725490196078</v>
      </c>
      <c r="AL56" s="7" t="n">
        <f aca="false">0.5+AK56*4</f>
        <v>-0.154901960784314</v>
      </c>
      <c r="AM56" s="3" t="str">
        <f aca="false">IF(AC56="","",IF(AC56="分","分",IF(AJ56=0,"分",IF(AC56="攻",IF(AJ56&gt;0,"一致","不一致"),IF(AJ56&gt;=0,"不一致","一致")))))</f>
        <v>一致</v>
      </c>
      <c r="AN56" s="8" t="n">
        <f aca="false">IF(AC56="","",ABS(AK56))</f>
        <v>0.163725490196078</v>
      </c>
      <c r="AO56" s="3" t="n">
        <f aca="false">AP56-AQ56</f>
        <v>0</v>
      </c>
      <c r="AP56" s="1" t="n">
        <v>4</v>
      </c>
      <c r="AQ56" s="2" t="n">
        <v>4</v>
      </c>
      <c r="AR56" s="3" t="s">
        <v>54</v>
      </c>
      <c r="AT56" s="1" t="s">
        <v>59</v>
      </c>
      <c r="AV56" s="17" t="n">
        <f aca="false">IF(AK56&gt;0.5/4,0.5/4,IF(AK56&lt;0.5/-4,0.5/-4,AK56))</f>
        <v>-0.125</v>
      </c>
      <c r="AX56" s="9" t="n">
        <f aca="false">AW56*((O56+P56+U56+V56)*3+C56+H56+Q56+R56)/60+1</f>
        <v>1</v>
      </c>
    </row>
    <row r="57" customFormat="false" ht="12.8" hidden="false" customHeight="false" outlineLevel="0" collapsed="false">
      <c r="A57" s="1" t="n">
        <v>56</v>
      </c>
      <c r="B57" s="1" t="s">
        <v>155</v>
      </c>
      <c r="C57" s="1" t="n">
        <v>14.5</v>
      </c>
      <c r="E57" s="1" t="n">
        <v>1</v>
      </c>
      <c r="G57" s="2" t="n">
        <v>4</v>
      </c>
      <c r="H57" s="3" t="n">
        <v>12</v>
      </c>
      <c r="L57" s="4" t="n">
        <v>1</v>
      </c>
      <c r="M57" s="4" t="n">
        <v>96</v>
      </c>
      <c r="O57" s="3" t="n">
        <v>10</v>
      </c>
      <c r="P57" s="1" t="n">
        <v>11</v>
      </c>
      <c r="R57" s="1" t="n">
        <v>6</v>
      </c>
      <c r="U57" s="1" t="n">
        <v>4</v>
      </c>
      <c r="W57" s="3" t="n">
        <v>1.2</v>
      </c>
      <c r="X57" s="1" t="n">
        <v>0.9</v>
      </c>
      <c r="Y57" s="1" t="n">
        <v>1</v>
      </c>
      <c r="Z57" s="1" t="n">
        <v>0.5</v>
      </c>
      <c r="AA57" s="2" t="n">
        <v>1</v>
      </c>
      <c r="AB57" s="5" t="s">
        <v>156</v>
      </c>
      <c r="AC57" s="5" t="s">
        <v>52</v>
      </c>
      <c r="AD57" s="3" t="n">
        <f aca="false">$C57+$D57*2+$E57*0.5+$F57+$G57*0.5</f>
        <v>17</v>
      </c>
      <c r="AE57" s="1" t="n">
        <f aca="false">$H57+$I57*3+$J57*0.5+$K57+$L57*0.5+$M57*0.1+$N57*0.2</f>
        <v>22.1</v>
      </c>
      <c r="AF57" s="1" t="n">
        <f aca="false">$AD57*$W57*$AA57-1.5*$AE57*$X57</f>
        <v>-9.43500000000001</v>
      </c>
      <c r="AG57" s="1" t="n">
        <f aca="false">$O57*$Y57-2*($P57*$Z57+R57)</f>
        <v>-13</v>
      </c>
      <c r="AH57" s="1" t="n">
        <f aca="false">IF($AG57&lt;0,$AG57*1.5,$AG57*3)</f>
        <v>-19.5</v>
      </c>
      <c r="AI57" s="1" t="n">
        <f aca="false">(Q57+S57+U57)*2-(T57+V57)*3</f>
        <v>8</v>
      </c>
      <c r="AJ57" s="2" t="n">
        <f aca="false">AF57+AH57+AI57</f>
        <v>-20.935</v>
      </c>
      <c r="AK57" s="6" t="n">
        <f aca="false">AJ57/(AD57+AE57*1.5+(O57+P57+R57+T57+V57)*3+(Q57+S57+U57)*2)</f>
        <v>-0.150449155587496</v>
      </c>
      <c r="AL57" s="7" t="n">
        <f aca="false">0.5+AK57*4</f>
        <v>-0.101796622349982</v>
      </c>
      <c r="AM57" s="3" t="str">
        <f aca="false">IF(AC57="","",IF(AC57="分","分",IF(AJ57=0,"分",IF(AC57="攻",IF(AJ57&gt;0,"一致","不一致"),IF(AJ57&gt;=0,"不一致","一致")))))</f>
        <v>一致</v>
      </c>
      <c r="AN57" s="8" t="n">
        <f aca="false">IF(AC57="","",ABS(AK57))</f>
        <v>0.150449155587496</v>
      </c>
      <c r="AO57" s="3" t="n">
        <f aca="false">AP57-AQ57</f>
        <v>2</v>
      </c>
      <c r="AP57" s="1" t="n">
        <v>5</v>
      </c>
      <c r="AQ57" s="2" t="n">
        <v>3</v>
      </c>
      <c r="AR57" s="3" t="s">
        <v>54</v>
      </c>
      <c r="AT57" s="1" t="s">
        <v>53</v>
      </c>
      <c r="AV57" s="17" t="n">
        <f aca="false">IF(AK57&gt;0.5/4,0.5/4,IF(AK57&lt;0.5/-4,0.5/-4,AK57))</f>
        <v>-0.125</v>
      </c>
      <c r="AX57" s="9" t="n">
        <f aca="false">AW57*((O57+P57+U57+V57)*3+C57+H57+Q57+R57)/60+1</f>
        <v>1</v>
      </c>
    </row>
    <row r="58" customFormat="false" ht="12.8" hidden="false" customHeight="false" outlineLevel="0" collapsed="false">
      <c r="A58" s="1" t="n">
        <v>57</v>
      </c>
      <c r="B58" s="1" t="s">
        <v>157</v>
      </c>
      <c r="C58" s="1" t="n">
        <v>13</v>
      </c>
      <c r="E58" s="1" t="n">
        <v>2</v>
      </c>
      <c r="F58" s="1" t="n">
        <v>1</v>
      </c>
      <c r="G58" s="2" t="n">
        <v>3</v>
      </c>
      <c r="H58" s="3" t="n">
        <v>16</v>
      </c>
      <c r="N58" s="2" t="n">
        <v>8</v>
      </c>
      <c r="O58" s="3" t="n">
        <v>4</v>
      </c>
      <c r="R58" s="1" t="n">
        <v>3</v>
      </c>
      <c r="S58" s="1" t="n">
        <v>1</v>
      </c>
      <c r="U58" s="1" t="n">
        <v>2</v>
      </c>
      <c r="W58" s="3" t="n">
        <v>1</v>
      </c>
      <c r="X58" s="1" t="n">
        <v>0.9</v>
      </c>
      <c r="Y58" s="1" t="n">
        <v>1</v>
      </c>
      <c r="Z58" s="1" t="n">
        <v>1</v>
      </c>
      <c r="AA58" s="2" t="n">
        <v>0.75</v>
      </c>
      <c r="AB58" s="32" t="s">
        <v>158</v>
      </c>
      <c r="AC58" s="5" t="s">
        <v>52</v>
      </c>
      <c r="AD58" s="3" t="n">
        <f aca="false">$C58+$D58*2+$E58*0.5+$F58+$G58*0.5</f>
        <v>16.5</v>
      </c>
      <c r="AE58" s="1" t="n">
        <f aca="false">$H58+$I58*3+$J58*0.5+$K58+$L58*0.5+$M58*0.1+$N58*0.2</f>
        <v>17.6</v>
      </c>
      <c r="AF58" s="1" t="n">
        <f aca="false">$AD58*$W58*$AA58-1.5*$AE58*$X58</f>
        <v>-11.385</v>
      </c>
      <c r="AG58" s="1" t="n">
        <f aca="false">$O58*$Y58-2*($P58*$Z58+R58)</f>
        <v>-2</v>
      </c>
      <c r="AH58" s="1" t="n">
        <f aca="false">IF($AG58&lt;0,$AG58*1.5,$AG58*3)</f>
        <v>-3</v>
      </c>
      <c r="AI58" s="1" t="n">
        <f aca="false">(Q58+S58+U58)*2-(T58+V58)*3</f>
        <v>6</v>
      </c>
      <c r="AJ58" s="2" t="n">
        <f aca="false">AF58+AH58+AI58</f>
        <v>-8.385</v>
      </c>
      <c r="AK58" s="6" t="n">
        <f aca="false">AJ58/(AD58+AE58*1.5+(O58+P58+R58+T58+V58)*3+(Q58+S58+U58)*2)</f>
        <v>-0.119957081545064</v>
      </c>
      <c r="AL58" s="7" t="n">
        <f aca="false">0.5+AK58*4</f>
        <v>0.0201716738197424</v>
      </c>
      <c r="AM58" s="3" t="str">
        <f aca="false">IF(AC58="","",IF(AC58="分","分",IF(AJ58=0,"分",IF(AC58="攻",IF(AJ58&gt;0,"一致","不一致"),IF(AJ58&gt;=0,"不一致","一致")))))</f>
        <v>一致</v>
      </c>
      <c r="AN58" s="8" t="n">
        <f aca="false">IF(AC58="","",ABS(AK58))</f>
        <v>0.119957081545064</v>
      </c>
      <c r="AO58" s="3" t="n">
        <f aca="false">AP58-AQ58</f>
        <v>2</v>
      </c>
      <c r="AP58" s="1" t="n">
        <v>4</v>
      </c>
      <c r="AQ58" s="2" t="n">
        <v>2</v>
      </c>
      <c r="AR58" s="3" t="s">
        <v>54</v>
      </c>
      <c r="AT58" s="1" t="s">
        <v>53</v>
      </c>
      <c r="AV58" s="17" t="n">
        <f aca="false">IF(AK58&gt;0.5/4,0.5/4,IF(AK58&lt;0.5/-4,0.5/-4,AK58))</f>
        <v>-0.119957081545064</v>
      </c>
      <c r="AX58" s="9" t="n">
        <f aca="false">AW58*((O58+P58+U58+V58)*3+C58+H58+Q58+R58)/60+1</f>
        <v>1</v>
      </c>
    </row>
    <row r="59" customFormat="false" ht="12.8" hidden="false" customHeight="false" outlineLevel="0" collapsed="false">
      <c r="A59" s="1" t="n">
        <v>58</v>
      </c>
      <c r="B59" s="1" t="s">
        <v>159</v>
      </c>
      <c r="C59" s="1" t="n">
        <v>12</v>
      </c>
      <c r="E59" s="1" t="n">
        <v>1</v>
      </c>
      <c r="H59" s="3" t="n">
        <v>5.5</v>
      </c>
      <c r="I59" s="1" t="n">
        <v>1</v>
      </c>
      <c r="O59" s="3" t="n">
        <v>2</v>
      </c>
      <c r="W59" s="3" t="n">
        <v>0.9</v>
      </c>
      <c r="X59" s="1" t="n">
        <v>1.1</v>
      </c>
      <c r="Y59" s="1" t="n">
        <v>1</v>
      </c>
      <c r="Z59" s="1" t="n">
        <v>1</v>
      </c>
      <c r="AA59" s="2" t="n">
        <v>1</v>
      </c>
      <c r="AB59" s="5" t="s">
        <v>160</v>
      </c>
      <c r="AC59" s="5" t="s">
        <v>122</v>
      </c>
      <c r="AD59" s="3" t="n">
        <f aca="false">$C59+$D59*2+$E59*0.5+$F59+$G59*0.5</f>
        <v>12.5</v>
      </c>
      <c r="AE59" s="1" t="n">
        <f aca="false">$H59+$I59*3+$J59*0.5+$K59+$L59*0.5+$M59*0.1+$N59*0.2</f>
        <v>8.5</v>
      </c>
      <c r="AF59" s="1" t="n">
        <f aca="false">$AD59*$W59*$AA59-1.5*$AE59*$X59</f>
        <v>-2.775</v>
      </c>
      <c r="AG59" s="1" t="n">
        <f aca="false">$O59*$Y59-2*($P59*$Z59+R59)</f>
        <v>2</v>
      </c>
      <c r="AH59" s="1" t="n">
        <f aca="false">IF($AG59&lt;0,$AG59*1.5,$AG59*3)</f>
        <v>6</v>
      </c>
      <c r="AI59" s="1" t="n">
        <f aca="false">(Q59+S59+U59)*2-(T59+V59)*3</f>
        <v>0</v>
      </c>
      <c r="AJ59" s="2" t="n">
        <f aca="false">AF59+AH59+AI59</f>
        <v>3.225</v>
      </c>
      <c r="AK59" s="6" t="n">
        <f aca="false">AJ59/(AD59+AE59*1.5+(O59+P59+R59+T59+V59)*3+(Q59+S59+U59)*2)</f>
        <v>0.1032</v>
      </c>
      <c r="AL59" s="7" t="n">
        <f aca="false">0.5+AK59*4</f>
        <v>0.9128</v>
      </c>
      <c r="AM59" s="3" t="str">
        <f aca="false">IF(AC59="","",IF(AC59="分","分",IF(AJ59=0,"分",IF(AC59="攻",IF(AJ59&gt;0,"一致","不一致"),IF(AJ59&gt;=0,"不一致","一致")))))</f>
        <v>分</v>
      </c>
      <c r="AN59" s="8" t="n">
        <f aca="false">IF(AC59="","",ABS(AK59))</f>
        <v>0.1032</v>
      </c>
      <c r="AO59" s="3" t="n">
        <f aca="false">AP59-AQ59</f>
        <v>-2</v>
      </c>
      <c r="AP59" s="1" t="n">
        <v>3</v>
      </c>
      <c r="AQ59" s="2" t="n">
        <v>5</v>
      </c>
      <c r="AR59" s="3" t="s">
        <v>54</v>
      </c>
      <c r="AT59" s="1" t="s">
        <v>59</v>
      </c>
      <c r="AV59" s="17" t="n">
        <f aca="false">IF(AK59&gt;0.5/4,0.5/4,IF(AK59&lt;0.5/-4,0.5/-4,AK59))</f>
        <v>0.1032</v>
      </c>
      <c r="AX59" s="9" t="n">
        <f aca="false">AW59*((O59+P59+U59+V59)*3+C59+H59+Q59+R59)/60+1</f>
        <v>1</v>
      </c>
    </row>
    <row r="60" customFormat="false" ht="12.8" hidden="false" customHeight="false" outlineLevel="0" collapsed="false">
      <c r="A60" s="1" t="n">
        <v>59</v>
      </c>
      <c r="B60" s="1" t="n">
        <v>51</v>
      </c>
      <c r="C60" s="1" t="n">
        <v>7</v>
      </c>
      <c r="D60" s="1" t="n">
        <v>1</v>
      </c>
      <c r="H60" s="3" t="n">
        <v>13</v>
      </c>
      <c r="W60" s="3" t="n">
        <v>1.1</v>
      </c>
      <c r="X60" s="1" t="n">
        <v>0.6</v>
      </c>
      <c r="Y60" s="1" t="n">
        <v>1</v>
      </c>
      <c r="Z60" s="1" t="n">
        <v>1</v>
      </c>
      <c r="AA60" s="2" t="n">
        <v>1</v>
      </c>
      <c r="AB60" s="5" t="s">
        <v>160</v>
      </c>
      <c r="AC60" s="5" t="s">
        <v>122</v>
      </c>
      <c r="AD60" s="3" t="n">
        <f aca="false">$C60+$D60*2+$E60*0.5+$F60+$G60*0.5</f>
        <v>9</v>
      </c>
      <c r="AE60" s="1" t="n">
        <f aca="false">$H60+$I60*3+$J60*0.5+$K60+$L60*0.5+$M60*0.1+$N60*0.2</f>
        <v>13</v>
      </c>
      <c r="AF60" s="1" t="n">
        <f aca="false">$AD60*$W60*$AA60-1.5*$AE60*$X60</f>
        <v>-1.8</v>
      </c>
      <c r="AG60" s="1" t="n">
        <f aca="false">$O60*$Y60-2*($P60*$Z60+R60)</f>
        <v>0</v>
      </c>
      <c r="AH60" s="1" t="n">
        <f aca="false">IF($AG60&lt;0,$AG60*1.5,$AG60*3)</f>
        <v>0</v>
      </c>
      <c r="AI60" s="1" t="n">
        <f aca="false">(Q60+S60+U60)*2-(T60+V60)*3</f>
        <v>0</v>
      </c>
      <c r="AJ60" s="2" t="n">
        <f aca="false">AF60+AH60+AI60</f>
        <v>-1.8</v>
      </c>
      <c r="AK60" s="6" t="n">
        <f aca="false">AJ60/(AD60+AE60*1.5+(O60+P60+R60+T60+V60)*3+(Q60+S60+U60)*2)</f>
        <v>-0.0631578947368421</v>
      </c>
      <c r="AL60" s="7" t="n">
        <f aca="false">0.5+AK60*4</f>
        <v>0.247368421052632</v>
      </c>
      <c r="AM60" s="3" t="str">
        <f aca="false">IF(AC60="","",IF(AC60="分","分",IF(AJ60=0,"分",IF(AC60="攻",IF(AJ60&gt;0,"一致","不一致"),IF(AJ60&gt;=0,"不一致","一致")))))</f>
        <v>分</v>
      </c>
      <c r="AN60" s="8" t="n">
        <f aca="false">IF(AC60="","",ABS(AK60))</f>
        <v>0.0631578947368421</v>
      </c>
      <c r="AO60" s="3" t="n">
        <f aca="false">AP60-AQ60</f>
        <v>1</v>
      </c>
      <c r="AP60" s="1" t="n">
        <v>4</v>
      </c>
      <c r="AQ60" s="2" t="n">
        <v>3</v>
      </c>
      <c r="AR60" s="3" t="s">
        <v>73</v>
      </c>
      <c r="AT60" s="1" t="s">
        <v>105</v>
      </c>
      <c r="AV60" s="17" t="n">
        <f aca="false">IF(AK60&gt;0.5/4,0.5/4,IF(AK60&lt;0.5/-4,0.5/-4,AK60))</f>
        <v>-0.0631578947368421</v>
      </c>
      <c r="AX60" s="9" t="n">
        <f aca="false">AW60*((O60+P60+U60+V60)*3+C60+H60+Q60+R60)/60+1</f>
        <v>1</v>
      </c>
    </row>
    <row r="61" customFormat="false" ht="12.8" hidden="false" customHeight="false" outlineLevel="0" collapsed="false">
      <c r="A61" s="1" t="n">
        <v>60</v>
      </c>
      <c r="B61" s="1" t="s">
        <v>161</v>
      </c>
      <c r="C61" s="1" t="n">
        <v>56</v>
      </c>
      <c r="E61" s="1" t="n">
        <v>1</v>
      </c>
      <c r="H61" s="3" t="n">
        <v>13</v>
      </c>
      <c r="I61" s="1" t="n">
        <v>1</v>
      </c>
      <c r="J61" s="1" t="n">
        <v>1</v>
      </c>
      <c r="O61" s="3" t="n">
        <v>11</v>
      </c>
      <c r="P61" s="1" t="n">
        <v>8</v>
      </c>
      <c r="R61" s="1" t="n">
        <v>2</v>
      </c>
      <c r="T61" s="1" t="n">
        <v>2</v>
      </c>
      <c r="W61" s="3" t="n">
        <v>0.9</v>
      </c>
      <c r="X61" s="1" t="n">
        <v>1</v>
      </c>
      <c r="Y61" s="1" t="n">
        <v>1</v>
      </c>
      <c r="Z61" s="1" t="n">
        <v>1</v>
      </c>
      <c r="AA61" s="2" t="n">
        <v>0.5</v>
      </c>
      <c r="AB61" s="22" t="s">
        <v>162</v>
      </c>
      <c r="AC61" s="5" t="s">
        <v>52</v>
      </c>
      <c r="AD61" s="3" t="n">
        <f aca="false">$C61+$D61*2+$E61*0.5+$F61+$G61*0.5</f>
        <v>56.5</v>
      </c>
      <c r="AE61" s="1" t="n">
        <f aca="false">$H61+$I61*3+$J61*0.5+$K61+$L61*0.5+$M61*0.1+$N61*0.2</f>
        <v>16.5</v>
      </c>
      <c r="AF61" s="1" t="n">
        <f aca="false">$AD61*$W61*$AA61-1.5*$AE61*$X61</f>
        <v>0.675000000000001</v>
      </c>
      <c r="AG61" s="1" t="n">
        <f aca="false">$O61*$Y61-2*($P61*$Z61+R61)</f>
        <v>-9</v>
      </c>
      <c r="AH61" s="1" t="n">
        <f aca="false">IF($AG61&lt;0,$AG61*1.5,$AG61*3)</f>
        <v>-13.5</v>
      </c>
      <c r="AI61" s="1" t="n">
        <f aca="false">(Q61+S61+U61)*2-(T61+V61)*3</f>
        <v>-6</v>
      </c>
      <c r="AJ61" s="2" t="n">
        <f aca="false">AF61+AH61+AI61</f>
        <v>-18.825</v>
      </c>
      <c r="AK61" s="6" t="n">
        <f aca="false">AJ61/(AD61+AE61*1.5+(O61+P61+R61+T61+V61)*3+(Q61+S61+U61)*2)</f>
        <v>-0.125291181364393</v>
      </c>
      <c r="AL61" s="7" t="n">
        <f aca="false">0.5+AK61*4</f>
        <v>-0.00116472545757074</v>
      </c>
      <c r="AM61" s="3" t="str">
        <f aca="false">IF(AC61="","",IF(AC61="分","分",IF(AJ61=0,"分",IF(AC61="攻",IF(AJ61&gt;0,"一致","不一致"),IF(AJ61&gt;=0,"不一致","一致")))))</f>
        <v>一致</v>
      </c>
      <c r="AN61" s="8" t="n">
        <f aca="false">IF(AC61="","",ABS(AK61))</f>
        <v>0.125291181364393</v>
      </c>
      <c r="AO61" s="3" t="n">
        <f aca="false">AP61-AQ61</f>
        <v>1</v>
      </c>
      <c r="AP61" s="1" t="n">
        <v>4</v>
      </c>
      <c r="AQ61" s="2" t="n">
        <v>3</v>
      </c>
      <c r="AR61" s="3" t="s">
        <v>53</v>
      </c>
      <c r="AT61" s="1" t="s">
        <v>54</v>
      </c>
      <c r="AV61" s="17" t="n">
        <f aca="false">IF(AK61&gt;0.5/4,0.5/4,IF(AK61&lt;0.5/-4,0.5/-4,AK61))</f>
        <v>-0.125</v>
      </c>
      <c r="AX61" s="9" t="n">
        <f aca="false">AW61*((O61+P61+U61+V61)*3+C61+H61+Q61+R61)/60+1</f>
        <v>1</v>
      </c>
    </row>
    <row r="62" customFormat="false" ht="12.8" hidden="false" customHeight="false" outlineLevel="0" collapsed="false">
      <c r="A62" s="1" t="n">
        <v>61</v>
      </c>
      <c r="B62" s="1" t="s">
        <v>163</v>
      </c>
      <c r="C62" s="1" t="n">
        <v>17</v>
      </c>
      <c r="G62" s="2" t="n">
        <v>4</v>
      </c>
      <c r="H62" s="3" t="n">
        <v>18</v>
      </c>
      <c r="L62" s="4" t="n">
        <v>1</v>
      </c>
      <c r="O62" s="3" t="n">
        <v>2</v>
      </c>
      <c r="W62" s="3" t="n">
        <v>1</v>
      </c>
      <c r="X62" s="1" t="n">
        <v>1</v>
      </c>
      <c r="Y62" s="1" t="n">
        <v>1</v>
      </c>
      <c r="Z62" s="1" t="n">
        <v>1</v>
      </c>
      <c r="AA62" s="2" t="n">
        <v>1</v>
      </c>
      <c r="AB62" s="5" t="s">
        <v>164</v>
      </c>
      <c r="AC62" s="5" t="s">
        <v>52</v>
      </c>
      <c r="AD62" s="3" t="n">
        <f aca="false">$C62+$D62*2+$E62*0.5+$F62+$G62*0.5</f>
        <v>19</v>
      </c>
      <c r="AE62" s="1" t="n">
        <f aca="false">$H62+$I62*3+$J62*0.5+$K62+$L62*0.5+$M62*0.1+$N62*0.2</f>
        <v>18.5</v>
      </c>
      <c r="AF62" s="1" t="n">
        <f aca="false">$AD62*$W62*$AA62-1.5*$AE62*$X62</f>
        <v>-8.75</v>
      </c>
      <c r="AG62" s="1" t="n">
        <f aca="false">$O62*$Y62-2*($P62*$Z62+R62)</f>
        <v>2</v>
      </c>
      <c r="AH62" s="1" t="n">
        <f aca="false">IF($AG62&lt;0,$AG62*1.5,$AG62*3)</f>
        <v>6</v>
      </c>
      <c r="AI62" s="1" t="n">
        <f aca="false">(Q62+S62+U62)*2-(T62+V62)*3</f>
        <v>0</v>
      </c>
      <c r="AJ62" s="2" t="n">
        <f aca="false">AF62+AH62+AI62</f>
        <v>-2.75</v>
      </c>
      <c r="AK62" s="6" t="n">
        <f aca="false">AJ62/(AD62+AE62*1.5+(O62+P62+R62+T62+V62)*3+(Q62+S62+U62)*2)</f>
        <v>-0.0521327014218009</v>
      </c>
      <c r="AL62" s="7" t="n">
        <f aca="false">0.5+AK62*4</f>
        <v>0.291469194312796</v>
      </c>
      <c r="AM62" s="3" t="str">
        <f aca="false">IF(AC62="","",IF(AC62="分","分",IF(AJ62=0,"分",IF(AC62="攻",IF(AJ62&gt;0,"一致","不一致"),IF(AJ62&gt;=0,"不一致","一致")))))</f>
        <v>一致</v>
      </c>
      <c r="AN62" s="8" t="n">
        <f aca="false">IF(AC62="","",ABS(AK62))</f>
        <v>0.0521327014218009</v>
      </c>
      <c r="AO62" s="3" t="n">
        <f aca="false">AP62-AQ62</f>
        <v>0</v>
      </c>
      <c r="AP62" s="1" t="n">
        <v>3</v>
      </c>
      <c r="AQ62" s="2" t="n">
        <v>3</v>
      </c>
      <c r="AR62" s="3" t="s">
        <v>59</v>
      </c>
      <c r="AT62" s="1" t="s">
        <v>97</v>
      </c>
      <c r="AV62" s="17" t="n">
        <f aca="false">IF(AK62&gt;0.5/4,0.5/4,IF(AK62&lt;0.5/-4,0.5/-4,AK62))</f>
        <v>-0.0521327014218009</v>
      </c>
      <c r="AX62" s="9" t="n">
        <f aca="false">AW62*((O62+P62+U62+V62)*3+C62+H62+Q62+R62)/60+1</f>
        <v>1</v>
      </c>
    </row>
    <row r="63" customFormat="false" ht="12.8" hidden="false" customHeight="false" outlineLevel="0" collapsed="false">
      <c r="A63" s="1" t="n">
        <v>62</v>
      </c>
      <c r="B63" s="1" t="s">
        <v>165</v>
      </c>
      <c r="C63" s="1" t="n">
        <v>15</v>
      </c>
      <c r="E63" s="1" t="n">
        <v>2</v>
      </c>
      <c r="F63" s="1" t="n">
        <v>1</v>
      </c>
      <c r="G63" s="2" t="n">
        <v>2</v>
      </c>
      <c r="H63" s="3" t="n">
        <v>11</v>
      </c>
      <c r="O63" s="3" t="n">
        <v>2</v>
      </c>
      <c r="R63" s="1" t="n">
        <v>3</v>
      </c>
      <c r="S63" s="1" t="n">
        <v>1</v>
      </c>
      <c r="W63" s="3" t="n">
        <v>1</v>
      </c>
      <c r="X63" s="1" t="n">
        <v>1</v>
      </c>
      <c r="Y63" s="1" t="n">
        <v>1</v>
      </c>
      <c r="Z63" s="1" t="n">
        <v>1</v>
      </c>
      <c r="AA63" s="2" t="n">
        <v>1</v>
      </c>
      <c r="AB63" s="5" t="s">
        <v>166</v>
      </c>
      <c r="AC63" s="5" t="s">
        <v>58</v>
      </c>
      <c r="AD63" s="3" t="n">
        <f aca="false">$C63+$D63*2+$E63*0.5+$F63+$G63*0.5</f>
        <v>18</v>
      </c>
      <c r="AE63" s="1" t="n">
        <f aca="false">$H63+$I63*3+$J63*0.5+$K63+$L63*0.5+$M63*0.1+$N63*0.2</f>
        <v>11</v>
      </c>
      <c r="AF63" s="1" t="n">
        <f aca="false">$AD63*$W63*$AA63-1.5*$AE63*$X63</f>
        <v>1.5</v>
      </c>
      <c r="AG63" s="1" t="n">
        <f aca="false">$O63*$Y63-2*($P63*$Z63+R63)</f>
        <v>-4</v>
      </c>
      <c r="AH63" s="1" t="n">
        <f aca="false">IF($AG63&lt;0,$AG63*1.5,$AG63*3)</f>
        <v>-6</v>
      </c>
      <c r="AI63" s="1" t="n">
        <f aca="false">(Q63+S63+U63)*2-(T63+V63)*3</f>
        <v>2</v>
      </c>
      <c r="AJ63" s="2" t="n">
        <f aca="false">AF63+AH63+AI63</f>
        <v>-2.5</v>
      </c>
      <c r="AK63" s="6" t="n">
        <f aca="false">AJ63/(AD63+AE63*1.5+(O63+P63+R63+T63+V63)*3+(Q63+S63+U63)*2)</f>
        <v>-0.0485436893203884</v>
      </c>
      <c r="AL63" s="7" t="n">
        <f aca="false">0.5+AK63*4</f>
        <v>0.305825242718447</v>
      </c>
      <c r="AM63" s="3" t="str">
        <f aca="false">IF(AC63="","",IF(AC63="分","分",IF(AJ63=0,"分",IF(AC63="攻",IF(AJ63&gt;0,"一致","不一致"),IF(AJ63&gt;=0,"不一致","一致")))))</f>
        <v>不一致</v>
      </c>
      <c r="AN63" s="8" t="n">
        <f aca="false">IF(AC63="","",ABS(AK63))</f>
        <v>0.0485436893203884</v>
      </c>
      <c r="AO63" s="3" t="n">
        <f aca="false">AP63-AQ63</f>
        <v>2</v>
      </c>
      <c r="AP63" s="1" t="n">
        <v>4</v>
      </c>
      <c r="AQ63" s="2" t="n">
        <v>2</v>
      </c>
      <c r="AR63" s="3" t="s">
        <v>73</v>
      </c>
      <c r="AT63" s="1" t="s">
        <v>54</v>
      </c>
      <c r="AV63" s="17" t="n">
        <f aca="false">IF(AK63&gt;0.5/4,0.5/4,IF(AK63&lt;0.5/-4,0.5/-4,AK63))</f>
        <v>-0.0485436893203884</v>
      </c>
      <c r="AX63" s="9" t="n">
        <f aca="false">AW63*((O63+P63+U63+V63)*3+C63+H63+Q63+R63)/60+1</f>
        <v>1</v>
      </c>
    </row>
    <row r="64" customFormat="false" ht="12.8" hidden="false" customHeight="false" outlineLevel="0" collapsed="false">
      <c r="A64" s="1" t="n">
        <v>63</v>
      </c>
      <c r="B64" s="1" t="s">
        <v>167</v>
      </c>
      <c r="C64" s="1" t="n">
        <v>16</v>
      </c>
      <c r="H64" s="3" t="n">
        <v>11</v>
      </c>
      <c r="J64" s="1" t="n">
        <v>1</v>
      </c>
      <c r="O64" s="3" t="n">
        <v>4</v>
      </c>
      <c r="P64" s="1" t="n">
        <v>3</v>
      </c>
      <c r="R64" s="1" t="n">
        <v>3</v>
      </c>
      <c r="W64" s="3" t="n">
        <v>1</v>
      </c>
      <c r="X64" s="1" t="n">
        <v>1</v>
      </c>
      <c r="Y64" s="1" t="n">
        <v>1</v>
      </c>
      <c r="Z64" s="1" t="n">
        <v>0.25</v>
      </c>
      <c r="AA64" s="2" t="n">
        <v>0.75</v>
      </c>
      <c r="AB64" s="19" t="s">
        <v>168</v>
      </c>
      <c r="AC64" s="5" t="s">
        <v>52</v>
      </c>
      <c r="AD64" s="3" t="n">
        <f aca="false">$C64+$D64*2+$E64*0.5+$F64+$G64*0.5</f>
        <v>16</v>
      </c>
      <c r="AE64" s="1" t="n">
        <f aca="false">$H64+$I64*3+$J64*0.5+$K64+$L64*0.5+$M64*0.1+$N64*0.2</f>
        <v>11.5</v>
      </c>
      <c r="AF64" s="1" t="n">
        <f aca="false">$AD64*$W64*$AA64-1.5*$AE64*$X64</f>
        <v>-5.25</v>
      </c>
      <c r="AG64" s="1" t="n">
        <f aca="false">$O64*$Y64-2*($P64*$Z64+R64)</f>
        <v>-3.5</v>
      </c>
      <c r="AH64" s="1" t="n">
        <f aca="false">IF($AG64&lt;0,$AG64*1.5,$AG64*3)</f>
        <v>-5.25</v>
      </c>
      <c r="AI64" s="1" t="n">
        <f aca="false">(Q64+S64+U64)*2-(T64+V64)*3</f>
        <v>0</v>
      </c>
      <c r="AJ64" s="2" t="n">
        <f aca="false">AF64+AH64+AI64</f>
        <v>-10.5</v>
      </c>
      <c r="AK64" s="6" t="n">
        <f aca="false">AJ64/(AD64+AE64*1.5+(O64+P64+R64+T64+V64)*3+(Q64+S64+U64)*2)</f>
        <v>-0.16600790513834</v>
      </c>
      <c r="AL64" s="7" t="n">
        <f aca="false">0.5+AK64*4</f>
        <v>-0.16403162055336</v>
      </c>
      <c r="AM64" s="3" t="str">
        <f aca="false">IF(AC64="","",IF(AC64="分","分",IF(AJ64=0,"分",IF(AC64="攻",IF(AJ64&gt;0,"一致","不一致"),IF(AJ64&gt;=0,"不一致","一致")))))</f>
        <v>一致</v>
      </c>
      <c r="AN64" s="8" t="n">
        <f aca="false">IF(AC64="","",ABS(AK64))</f>
        <v>0.16600790513834</v>
      </c>
      <c r="AO64" s="3" t="n">
        <f aca="false">AP64-AQ64</f>
        <v>-1</v>
      </c>
      <c r="AP64" s="1" t="n">
        <v>3</v>
      </c>
      <c r="AQ64" s="2" t="n">
        <v>4</v>
      </c>
      <c r="AR64" s="3" t="s">
        <v>54</v>
      </c>
      <c r="AT64" s="1" t="s">
        <v>73</v>
      </c>
      <c r="AV64" s="17" t="n">
        <f aca="false">IF(AK64&gt;0.5/4,0.5/4,IF(AK64&lt;0.5/-4,0.5/-4,AK64))</f>
        <v>-0.125</v>
      </c>
      <c r="AX64" s="9" t="n">
        <f aca="false">AW64*((O64+P64+U64+V64)*3+C64+H64+Q64+R64)/60+1</f>
        <v>1</v>
      </c>
    </row>
    <row r="65" customFormat="false" ht="12.8" hidden="false" customHeight="false" outlineLevel="0" collapsed="false">
      <c r="A65" s="1" t="n">
        <v>64</v>
      </c>
      <c r="B65" s="1" t="n">
        <v>82</v>
      </c>
      <c r="C65" s="1" t="n">
        <v>24</v>
      </c>
      <c r="E65" s="1" t="n">
        <v>1</v>
      </c>
      <c r="H65" s="3" t="n">
        <v>27</v>
      </c>
      <c r="P65" s="1" t="n">
        <v>4</v>
      </c>
      <c r="Q65" s="1" t="n">
        <v>5</v>
      </c>
      <c r="W65" s="3" t="n">
        <v>1.1</v>
      </c>
      <c r="X65" s="1" t="n">
        <v>1</v>
      </c>
      <c r="Y65" s="1" t="n">
        <v>1</v>
      </c>
      <c r="Z65" s="1" t="n">
        <v>1</v>
      </c>
      <c r="AA65" s="2" t="n">
        <v>1</v>
      </c>
      <c r="AB65" s="5" t="s">
        <v>169</v>
      </c>
      <c r="AC65" s="5" t="s">
        <v>52</v>
      </c>
      <c r="AD65" s="3" t="n">
        <f aca="false">$C65+$D65*2+$E65*0.5+$F65+$G65*0.5</f>
        <v>24.5</v>
      </c>
      <c r="AE65" s="1" t="n">
        <f aca="false">$H65+$I65*3+$J65*0.5+$K65+$L65*0.5+$M65*0.1+$N65*0.2</f>
        <v>27</v>
      </c>
      <c r="AF65" s="1" t="n">
        <f aca="false">$AD65*$W65*$AA65-1.5*$AE65*$X65</f>
        <v>-13.55</v>
      </c>
      <c r="AG65" s="1" t="n">
        <f aca="false">$O65*$Y65-2*($P65*$Z65+R65)</f>
        <v>-8</v>
      </c>
      <c r="AH65" s="1" t="n">
        <f aca="false">IF($AG65&lt;0,$AG65*1.5,$AG65*3)</f>
        <v>-12</v>
      </c>
      <c r="AI65" s="1" t="n">
        <f aca="false">(Q65+S65+U65)*2-(T65+V65)*3</f>
        <v>10</v>
      </c>
      <c r="AJ65" s="2" t="n">
        <f aca="false">AF65+AH65+AI65</f>
        <v>-15.55</v>
      </c>
      <c r="AK65" s="6" t="n">
        <f aca="false">AJ65/(AD65+AE65*1.5+(O65+P65+R65+T65+V65)*3+(Q65+S65+U65)*2)</f>
        <v>-0.178735632183908</v>
      </c>
      <c r="AL65" s="7" t="n">
        <f aca="false">0.5+AK65*4</f>
        <v>-0.214942528735632</v>
      </c>
      <c r="AM65" s="3" t="str">
        <f aca="false">IF(AC65="","",IF(AC65="分","分",IF(AJ65=0,"分",IF(AC65="攻",IF(AJ65&gt;0,"一致","不一致"),IF(AJ65&gt;=0,"不一致","一致")))))</f>
        <v>一致</v>
      </c>
      <c r="AN65" s="8" t="n">
        <f aca="false">IF(AC65="","",ABS(AK65))</f>
        <v>0.178735632183908</v>
      </c>
      <c r="AO65" s="3" t="n">
        <f aca="false">AP65-AQ65</f>
        <v>2</v>
      </c>
      <c r="AP65" s="1" t="n">
        <v>4</v>
      </c>
      <c r="AQ65" s="2" t="n">
        <v>2</v>
      </c>
      <c r="AR65" s="3" t="s">
        <v>54</v>
      </c>
      <c r="AT65" s="1" t="s">
        <v>143</v>
      </c>
      <c r="AV65" s="17" t="n">
        <f aca="false">IF(AK65&gt;0.5/4,0.5/4,IF(AK65&lt;0.5/-4,0.5/-4,AK65))</f>
        <v>-0.125</v>
      </c>
      <c r="AX65" s="9" t="n">
        <f aca="false">AW65*((O65+P65+U65+V65)*3+C65+H65+Q65+R65)/60+1</f>
        <v>1</v>
      </c>
    </row>
    <row r="66" customFormat="false" ht="12.8" hidden="false" customHeight="false" outlineLevel="0" collapsed="false">
      <c r="A66" s="1" t="n">
        <v>65</v>
      </c>
      <c r="B66" s="1" t="n">
        <v>140</v>
      </c>
      <c r="C66" s="1" t="n">
        <v>17</v>
      </c>
      <c r="E66" s="1" t="n">
        <v>1</v>
      </c>
      <c r="G66" s="2" t="n">
        <v>3</v>
      </c>
      <c r="H66" s="3" t="n">
        <v>16</v>
      </c>
      <c r="J66" s="1" t="n">
        <v>1</v>
      </c>
      <c r="O66" s="3" t="n">
        <v>7</v>
      </c>
      <c r="R66" s="1" t="n">
        <v>1</v>
      </c>
      <c r="S66" s="20" t="n">
        <v>2</v>
      </c>
      <c r="T66" s="1" t="n">
        <v>1</v>
      </c>
      <c r="W66" s="3" t="n">
        <v>1.2</v>
      </c>
      <c r="X66" s="1" t="n">
        <v>1</v>
      </c>
      <c r="Y66" s="1" t="n">
        <v>1</v>
      </c>
      <c r="Z66" s="1" t="n">
        <v>1</v>
      </c>
      <c r="AA66" s="2" t="n">
        <v>1</v>
      </c>
      <c r="AB66" s="5" t="s">
        <v>170</v>
      </c>
      <c r="AC66" s="5" t="s">
        <v>58</v>
      </c>
      <c r="AD66" s="3" t="n">
        <f aca="false">$C66+$D66*2+$E66*0.5+$F66+$G66*0.5</f>
        <v>19</v>
      </c>
      <c r="AE66" s="1" t="n">
        <f aca="false">$H66+$I66*3+$J66*0.5+$K66+$L66*0.5+$M66*0.1+$N66*0.2</f>
        <v>16.5</v>
      </c>
      <c r="AF66" s="1" t="n">
        <f aca="false">$AD66*$W66*$AA66-1.5*$AE66*$X66</f>
        <v>-1.95</v>
      </c>
      <c r="AG66" s="1" t="n">
        <f aca="false">$O66*$Y66-2*($P66*$Z66+R66)</f>
        <v>5</v>
      </c>
      <c r="AH66" s="1" t="n">
        <f aca="false">IF($AG66&lt;0,$AG66*1.5,$AG66*3)</f>
        <v>15</v>
      </c>
      <c r="AI66" s="1" t="n">
        <f aca="false">(Q66+S66+U66)*2-(T66+V66)*3</f>
        <v>1</v>
      </c>
      <c r="AJ66" s="2" t="n">
        <f aca="false">AF66+AH66+AI66</f>
        <v>14.05</v>
      </c>
      <c r="AK66" s="6" t="n">
        <f aca="false">AJ66/(AD66+AE66*1.5+(O66+P66+R66+T66+V66)*3+(Q66+S66+U66)*2)</f>
        <v>0.187959866220736</v>
      </c>
      <c r="AL66" s="7" t="n">
        <f aca="false">0.5+AK66*4</f>
        <v>1.25183946488294</v>
      </c>
      <c r="AM66" s="3" t="str">
        <f aca="false">IF(AC66="","",IF(AC66="分","分",IF(AJ66=0,"分",IF(AC66="攻",IF(AJ66&gt;0,"一致","不一致"),IF(AJ66&gt;=0,"不一致","一致")))))</f>
        <v>一致</v>
      </c>
      <c r="AN66" s="8" t="n">
        <f aca="false">IF(AC66="","",ABS(AK66))</f>
        <v>0.187959866220736</v>
      </c>
      <c r="AO66" s="3" t="n">
        <f aca="false">AP66-AQ66</f>
        <v>0</v>
      </c>
      <c r="AP66" s="1" t="n">
        <v>3</v>
      </c>
      <c r="AQ66" s="2" t="n">
        <v>3</v>
      </c>
      <c r="AR66" s="3" t="s">
        <v>54</v>
      </c>
      <c r="AT66" s="1" t="s">
        <v>90</v>
      </c>
      <c r="AV66" s="17" t="n">
        <f aca="false">IF(AK66&gt;0.5/4,0.5/4,IF(AK66&lt;0.5/-4,0.5/-4,AK66))</f>
        <v>0.125</v>
      </c>
      <c r="AX66" s="9" t="n">
        <f aca="false">AW66*((O66+P66+U66+V66)*3+C66+H66+Q66+R66)/60+1</f>
        <v>1</v>
      </c>
    </row>
    <row r="67" customFormat="false" ht="12.8" hidden="false" customHeight="false" outlineLevel="0" collapsed="false">
      <c r="A67" s="1" t="n">
        <v>66</v>
      </c>
      <c r="B67" s="1" t="s">
        <v>171</v>
      </c>
      <c r="C67" s="1" t="n">
        <v>21.5</v>
      </c>
      <c r="E67" s="1" t="n">
        <v>2</v>
      </c>
      <c r="H67" s="3" t="n">
        <v>9</v>
      </c>
      <c r="J67" s="1" t="n">
        <v>1</v>
      </c>
      <c r="O67" s="3" t="n">
        <v>3</v>
      </c>
      <c r="R67" s="1" t="n">
        <v>6</v>
      </c>
      <c r="S67" s="1" t="n">
        <v>1</v>
      </c>
      <c r="W67" s="3" t="n">
        <v>1</v>
      </c>
      <c r="X67" s="1" t="n">
        <v>1</v>
      </c>
      <c r="Y67" s="1" t="n">
        <v>1</v>
      </c>
      <c r="Z67" s="1" t="n">
        <v>1</v>
      </c>
      <c r="AA67" s="2" t="n">
        <v>1.5</v>
      </c>
      <c r="AB67" s="18" t="s">
        <v>172</v>
      </c>
      <c r="AC67" s="5" t="s">
        <v>58</v>
      </c>
      <c r="AD67" s="3" t="n">
        <f aca="false">$C67+$D67*2+$E67*0.5+$F67+$G67*0.5</f>
        <v>22.5</v>
      </c>
      <c r="AE67" s="1" t="n">
        <f aca="false">$H67+$I67*3+$J67*0.5+$K67+$L67*0.5+$M67*0.1+$N67*0.2</f>
        <v>9.5</v>
      </c>
      <c r="AF67" s="1" t="n">
        <f aca="false">$AD67*$W67*$AA67-1.5*$AE67*$X67</f>
        <v>19.5</v>
      </c>
      <c r="AG67" s="1" t="n">
        <f aca="false">$O67*$Y67-2*($P67*$Z67+R67)</f>
        <v>-9</v>
      </c>
      <c r="AH67" s="1" t="n">
        <f aca="false">IF($AG67&lt;0,$AG67*1.5,$AG67*3)</f>
        <v>-13.5</v>
      </c>
      <c r="AI67" s="1" t="n">
        <f aca="false">(Q67+S67+U67)*2-(T67+V67)*3</f>
        <v>2</v>
      </c>
      <c r="AJ67" s="2" t="n">
        <f aca="false">AF67+AH67+AI67</f>
        <v>8</v>
      </c>
      <c r="AK67" s="6" t="n">
        <f aca="false">AJ67/(AD67+AE67*1.5+(O67+P67+R67+T67+V67)*3+(Q67+S67+U67)*2)</f>
        <v>0.121673003802281</v>
      </c>
      <c r="AL67" s="7" t="n">
        <f aca="false">0.5+AK67*4</f>
        <v>0.986692015209125</v>
      </c>
      <c r="AM67" s="3" t="str">
        <f aca="false">IF(AC67="","",IF(AC67="分","分",IF(AJ67=0,"分",IF(AC67="攻",IF(AJ67&gt;0,"一致","不一致"),IF(AJ67&gt;=0,"不一致","一致")))))</f>
        <v>一致</v>
      </c>
      <c r="AN67" s="8" t="n">
        <f aca="false">IF(AC67="","",ABS(AK67))</f>
        <v>0.121673003802281</v>
      </c>
      <c r="AO67" s="3" t="n">
        <f aca="false">AP67-AQ67</f>
        <v>1</v>
      </c>
      <c r="AP67" s="1" t="n">
        <v>4</v>
      </c>
      <c r="AQ67" s="2" t="n">
        <v>3</v>
      </c>
      <c r="AR67" s="3" t="s">
        <v>59</v>
      </c>
      <c r="AT67" s="1" t="s">
        <v>97</v>
      </c>
      <c r="AV67" s="17" t="n">
        <f aca="false">IF(AK67&gt;0.5/4,0.5/4,IF(AK67&lt;0.5/-4,0.5/-4,AK67))</f>
        <v>0.121673003802281</v>
      </c>
      <c r="AX67" s="9" t="n">
        <f aca="false">AW67*((O67+P67+U67+V67)*3+C67+H67+Q67+R67)/60+1</f>
        <v>1</v>
      </c>
    </row>
    <row r="68" customFormat="false" ht="12.8" hidden="false" customHeight="false" outlineLevel="0" collapsed="false">
      <c r="A68" s="1" t="n">
        <v>67</v>
      </c>
      <c r="B68" s="1" t="s">
        <v>173</v>
      </c>
      <c r="C68" s="1" t="n">
        <v>9</v>
      </c>
      <c r="D68" s="1" t="n">
        <v>1</v>
      </c>
      <c r="E68" s="1" t="n">
        <v>1</v>
      </c>
      <c r="H68" s="3" t="n">
        <v>13</v>
      </c>
      <c r="J68" s="1" t="n">
        <v>1</v>
      </c>
      <c r="W68" s="3" t="n">
        <v>1.1</v>
      </c>
      <c r="X68" s="1" t="n">
        <v>1</v>
      </c>
      <c r="Y68" s="1" t="n">
        <v>1</v>
      </c>
      <c r="Z68" s="1" t="n">
        <v>1</v>
      </c>
      <c r="AA68" s="2" t="n">
        <v>1</v>
      </c>
      <c r="AC68" s="5" t="s">
        <v>52</v>
      </c>
      <c r="AD68" s="3" t="n">
        <f aca="false">$C68+$D68*2+$E68*0.5+$F68+$G68*0.5</f>
        <v>11.5</v>
      </c>
      <c r="AE68" s="1" t="n">
        <f aca="false">$H68+$I68*3+$J68*0.5+$K68+$L68*0.5+$M68*0.1+$N68*0.2</f>
        <v>13.5</v>
      </c>
      <c r="AF68" s="1" t="n">
        <f aca="false">$AD68*$W68*$AA68-1.5*$AE68*$X68</f>
        <v>-7.6</v>
      </c>
      <c r="AG68" s="1" t="n">
        <f aca="false">$O68*$Y68-2*($P68*$Z68+R68)</f>
        <v>0</v>
      </c>
      <c r="AH68" s="1" t="n">
        <f aca="false">IF($AG68&lt;0,$AG68*1.5,$AG68*3)</f>
        <v>0</v>
      </c>
      <c r="AI68" s="1" t="n">
        <f aca="false">(Q68+S68+U68)*2-(T68+V68)*3</f>
        <v>0</v>
      </c>
      <c r="AJ68" s="2" t="n">
        <f aca="false">AF68+AH68+AI68</f>
        <v>-7.6</v>
      </c>
      <c r="AK68" s="6" t="n">
        <f aca="false">AJ68/(AD68+AE68*1.5+(O68+P68+R68+T68+V68)*3+(Q68+S68+U68)*2)</f>
        <v>-0.239370078740157</v>
      </c>
      <c r="AL68" s="7" t="n">
        <f aca="false">0.5+AK68*4</f>
        <v>-0.45748031496063</v>
      </c>
      <c r="AM68" s="3" t="str">
        <f aca="false">IF(AC68="","",IF(AC68="分","分",IF(AJ68=0,"分",IF(AC68="攻",IF(AJ68&gt;0,"一致","不一致"),IF(AJ68&gt;=0,"不一致","一致")))))</f>
        <v>一致</v>
      </c>
      <c r="AN68" s="8" t="n">
        <f aca="false">IF(AC68="","",ABS(AK68))</f>
        <v>0.239370078740157</v>
      </c>
      <c r="AO68" s="3" t="n">
        <f aca="false">AP68-AQ68</f>
        <v>0</v>
      </c>
      <c r="AP68" s="1" t="n">
        <v>4</v>
      </c>
      <c r="AQ68" s="2" t="n">
        <v>4</v>
      </c>
      <c r="AR68" s="3" t="s">
        <v>54</v>
      </c>
      <c r="AT68" s="1" t="s">
        <v>90</v>
      </c>
      <c r="AV68" s="17" t="n">
        <f aca="false">IF(AK68&gt;0.5/4,0.5/4,IF(AK68&lt;0.5/-4,0.5/-4,AK68))</f>
        <v>-0.125</v>
      </c>
      <c r="AX68" s="9" t="n">
        <f aca="false">AW68*((O68+P68+U68+V68)*3+C68+H68+Q68+R68)/60+1</f>
        <v>1</v>
      </c>
    </row>
    <row r="69" customFormat="false" ht="12.8" hidden="false" customHeight="false" outlineLevel="0" collapsed="false">
      <c r="A69" s="1" t="n">
        <v>68</v>
      </c>
      <c r="B69" s="1" t="n">
        <v>59</v>
      </c>
      <c r="C69" s="1" t="n">
        <v>10</v>
      </c>
      <c r="E69" s="1" t="n">
        <v>1</v>
      </c>
      <c r="H69" s="3" t="n">
        <v>13</v>
      </c>
      <c r="L69" s="4" t="n">
        <v>6</v>
      </c>
      <c r="M69" s="4" t="n">
        <v>33</v>
      </c>
      <c r="O69" s="3" t="n">
        <v>12</v>
      </c>
      <c r="R69" s="1" t="n">
        <v>2</v>
      </c>
      <c r="W69" s="3" t="n">
        <v>1</v>
      </c>
      <c r="X69" s="1" t="n">
        <v>1</v>
      </c>
      <c r="Y69" s="1" t="n">
        <v>1</v>
      </c>
      <c r="Z69" s="1" t="n">
        <v>1</v>
      </c>
      <c r="AA69" s="2" t="n">
        <v>1</v>
      </c>
      <c r="AB69" s="5" t="s">
        <v>174</v>
      </c>
      <c r="AC69" s="5" t="s">
        <v>58</v>
      </c>
      <c r="AD69" s="3" t="n">
        <f aca="false">$C69+$D69*2+$E69*0.5+$F69+$G69*0.5</f>
        <v>10.5</v>
      </c>
      <c r="AE69" s="1" t="n">
        <f aca="false">$H69+$I69*3+$J69*0.5+$K69+$L69*0.5+$M69*0.1+$N69*0.2</f>
        <v>19.3</v>
      </c>
      <c r="AF69" s="1" t="n">
        <f aca="false">$AD69*$W69*$AA69-1.5*$AE69*$X69</f>
        <v>-18.45</v>
      </c>
      <c r="AG69" s="1" t="n">
        <f aca="false">$O69*$Y69-2*($P69*$Z69+R69)</f>
        <v>8</v>
      </c>
      <c r="AH69" s="1" t="n">
        <f aca="false">IF($AG69&lt;0,$AG69*1.5,$AG69*3)</f>
        <v>24</v>
      </c>
      <c r="AI69" s="1" t="n">
        <f aca="false">(Q69+S69+U69)*2-(T69+V69)*3</f>
        <v>0</v>
      </c>
      <c r="AJ69" s="2" t="n">
        <f aca="false">AF69+AH69+AI69</f>
        <v>5.55</v>
      </c>
      <c r="AK69" s="6" t="n">
        <f aca="false">AJ69/(AD69+AE69*1.5+(O69+P69+R69+T69+V69)*3+(Q69+S69+U69)*2)</f>
        <v>0.0681399631675874</v>
      </c>
      <c r="AL69" s="7" t="n">
        <f aca="false">0.5+AK69*4</f>
        <v>0.77255985267035</v>
      </c>
      <c r="AM69" s="3" t="str">
        <f aca="false">IF(AC69="","",IF(AC69="分","分",IF(AJ69=0,"分",IF(AC69="攻",IF(AJ69&gt;0,"一致","不一致"),IF(AJ69&gt;=0,"不一致","一致")))))</f>
        <v>一致</v>
      </c>
      <c r="AN69" s="8" t="n">
        <f aca="false">IF(AC69="","",ABS(AK69))</f>
        <v>0.0681399631675874</v>
      </c>
      <c r="AO69" s="3" t="n">
        <f aca="false">AP69-AQ69</f>
        <v>2</v>
      </c>
      <c r="AP69" s="1" t="n">
        <v>4</v>
      </c>
      <c r="AQ69" s="2" t="n">
        <v>2</v>
      </c>
      <c r="AR69" s="3" t="s">
        <v>53</v>
      </c>
      <c r="AT69" s="1" t="s">
        <v>97</v>
      </c>
      <c r="AV69" s="17" t="n">
        <f aca="false">IF(AK69&gt;0.5/4,0.5/4,IF(AK69&lt;0.5/-4,0.5/-4,AK69))</f>
        <v>0.0681399631675874</v>
      </c>
      <c r="AX69" s="9" t="n">
        <f aca="false">AW69*((O69+P69+U69+V69)*3+C69+H69+Q69+R69)/60+1</f>
        <v>1</v>
      </c>
    </row>
    <row r="70" customFormat="false" ht="12.8" hidden="false" customHeight="false" outlineLevel="0" collapsed="false">
      <c r="A70" s="1" t="n">
        <v>69</v>
      </c>
      <c r="B70" s="1" t="s">
        <v>175</v>
      </c>
      <c r="C70" s="1" t="n">
        <v>26</v>
      </c>
      <c r="E70" s="1" t="n">
        <v>1</v>
      </c>
      <c r="F70" s="1" t="n">
        <v>2</v>
      </c>
      <c r="G70" s="2" t="n">
        <v>2</v>
      </c>
      <c r="H70" s="3" t="n">
        <v>14</v>
      </c>
      <c r="J70" s="1" t="n">
        <v>1</v>
      </c>
      <c r="P70" s="1" t="n">
        <v>6</v>
      </c>
      <c r="Q70" s="1" t="n">
        <v>2</v>
      </c>
      <c r="R70" s="1" t="n">
        <v>3</v>
      </c>
      <c r="S70" s="1" t="n">
        <v>2</v>
      </c>
      <c r="W70" s="3" t="n">
        <v>1</v>
      </c>
      <c r="X70" s="1" t="n">
        <v>1</v>
      </c>
      <c r="Y70" s="1" t="n">
        <v>0.75</v>
      </c>
      <c r="Z70" s="1" t="n">
        <v>1</v>
      </c>
      <c r="AA70" s="2" t="n">
        <v>0.75</v>
      </c>
      <c r="AB70" s="33" t="s">
        <v>176</v>
      </c>
      <c r="AC70" s="5" t="s">
        <v>52</v>
      </c>
      <c r="AD70" s="3" t="n">
        <f aca="false">$C70+$D70*2+$E70*0.5+$F70+$G70*0.5</f>
        <v>29.5</v>
      </c>
      <c r="AE70" s="1" t="n">
        <f aca="false">$H70+$I70*3+$J70*0.5+$K70+$L70*0.5+$M70*0.1+$N70*0.2</f>
        <v>14.5</v>
      </c>
      <c r="AF70" s="1" t="n">
        <f aca="false">$AD70*$W70*$AA70-1.5*$AE70*$X70</f>
        <v>0.375</v>
      </c>
      <c r="AG70" s="1" t="n">
        <f aca="false">$O70*$Y70-2*($P70*$Z70+R70)</f>
        <v>-18</v>
      </c>
      <c r="AH70" s="1" t="n">
        <f aca="false">IF($AG70&lt;0,$AG70*1.5,$AG70*3)</f>
        <v>-27</v>
      </c>
      <c r="AI70" s="1" t="n">
        <f aca="false">(Q70+S70+U70)*2-(T70+V70)*3</f>
        <v>8</v>
      </c>
      <c r="AJ70" s="2" t="n">
        <f aca="false">AF70+AH70+AI70</f>
        <v>-18.625</v>
      </c>
      <c r="AK70" s="6" t="n">
        <f aca="false">AJ70/(AD70+AE70*1.5+(O70+P70+R70+T70+V70)*3+(Q70+S70+U70)*2)</f>
        <v>-0.215942028985507</v>
      </c>
      <c r="AL70" s="7" t="n">
        <f aca="false">0.5+AK70*4</f>
        <v>-0.363768115942029</v>
      </c>
      <c r="AM70" s="3" t="str">
        <f aca="false">IF(AC70="","",IF(AC70="分","分",IF(AJ70=0,"分",IF(AC70="攻",IF(AJ70&gt;0,"一致","不一致"),IF(AJ70&gt;=0,"不一致","一致")))))</f>
        <v>一致</v>
      </c>
      <c r="AN70" s="8" t="n">
        <f aca="false">IF(AC70="","",ABS(AK70))</f>
        <v>0.215942028985507</v>
      </c>
      <c r="AO70" s="3" t="n">
        <f aca="false">AP70-AQ70</f>
        <v>0</v>
      </c>
      <c r="AP70" s="1" t="n">
        <v>3</v>
      </c>
      <c r="AQ70" s="2" t="n">
        <v>3</v>
      </c>
      <c r="AR70" s="3" t="s">
        <v>54</v>
      </c>
      <c r="AT70" s="1" t="s">
        <v>59</v>
      </c>
      <c r="AV70" s="17" t="n">
        <f aca="false">IF(AK70&gt;0.5/4,0.5/4,IF(AK70&lt;0.5/-4,0.5/-4,AK70))</f>
        <v>-0.125</v>
      </c>
      <c r="AX70" s="9" t="n">
        <f aca="false">AW70*((O70+P70+U70+V70)*3+C70+H70+Q70+R70)/60+1</f>
        <v>1</v>
      </c>
    </row>
    <row r="71" customFormat="false" ht="12.8" hidden="false" customHeight="false" outlineLevel="0" collapsed="false">
      <c r="A71" s="1" t="n">
        <v>70</v>
      </c>
      <c r="B71" s="1" t="s">
        <v>177</v>
      </c>
      <c r="C71" s="1" t="n">
        <v>17</v>
      </c>
      <c r="E71" s="1" t="n">
        <v>1</v>
      </c>
      <c r="H71" s="3" t="n">
        <v>13.5</v>
      </c>
      <c r="J71" s="1" t="n">
        <v>1</v>
      </c>
      <c r="O71" s="3" t="n">
        <v>5</v>
      </c>
      <c r="P71" s="1" t="n">
        <v>4</v>
      </c>
      <c r="S71" s="1" t="n">
        <v>1</v>
      </c>
      <c r="W71" s="3" t="n">
        <v>1</v>
      </c>
      <c r="X71" s="1" t="n">
        <v>0.8</v>
      </c>
      <c r="Y71" s="1" t="n">
        <v>1</v>
      </c>
      <c r="Z71" s="1" t="n">
        <v>1</v>
      </c>
      <c r="AA71" s="2" t="n">
        <v>1</v>
      </c>
      <c r="AB71" s="5" t="s">
        <v>178</v>
      </c>
      <c r="AC71" s="5" t="s">
        <v>58</v>
      </c>
      <c r="AD71" s="3" t="n">
        <f aca="false">$C71+$D71*2+$E71*0.5+$F71+$G71*0.5</f>
        <v>17.5</v>
      </c>
      <c r="AE71" s="1" t="n">
        <f aca="false">$H71+$I71*3+$J71*0.5+$K71+$L71*0.5+$M71*0.1+$N71*0.2</f>
        <v>14</v>
      </c>
      <c r="AF71" s="1" t="n">
        <f aca="false">$AD71*$W71*$AA71-1.5*$AE71*$X71</f>
        <v>0.699999999999999</v>
      </c>
      <c r="AG71" s="1" t="n">
        <f aca="false">$O71*$Y71-2*($P71*$Z71+R71)</f>
        <v>-3</v>
      </c>
      <c r="AH71" s="1" t="n">
        <f aca="false">IF($AG71&lt;0,$AG71*1.5,$AG71*3)</f>
        <v>-4.5</v>
      </c>
      <c r="AI71" s="1" t="n">
        <f aca="false">(Q71+S71+U71)*2-(T71+V71)*3</f>
        <v>2</v>
      </c>
      <c r="AJ71" s="2" t="n">
        <f aca="false">AF71+AH71+AI71</f>
        <v>-1.8</v>
      </c>
      <c r="AK71" s="6" t="n">
        <f aca="false">AJ71/(AD71+AE71*1.5+(O71+P71+R71+T71+V71)*3+(Q71+S71+U71)*2)</f>
        <v>-0.0266666666666667</v>
      </c>
      <c r="AL71" s="7" t="n">
        <f aca="false">0.5+AK71*4</f>
        <v>0.393333333333333</v>
      </c>
      <c r="AM71" s="3" t="str">
        <f aca="false">IF(AC71="","",IF(AC71="分","分",IF(AJ71=0,"分",IF(AC71="攻",IF(AJ71&gt;0,"一致","不一致"),IF(AJ71&gt;=0,"不一致","一致")))))</f>
        <v>不一致</v>
      </c>
      <c r="AN71" s="8" t="n">
        <f aca="false">IF(AC71="","",ABS(AK71))</f>
        <v>0.0266666666666667</v>
      </c>
      <c r="AO71" s="3" t="n">
        <f aca="false">AP71-AQ71</f>
        <v>1</v>
      </c>
      <c r="AP71" s="1" t="n">
        <v>3</v>
      </c>
      <c r="AQ71" s="2" t="n">
        <v>2</v>
      </c>
      <c r="AR71" s="3" t="s">
        <v>59</v>
      </c>
      <c r="AT71" s="1" t="s">
        <v>105</v>
      </c>
      <c r="AV71" s="17" t="n">
        <f aca="false">IF(AK71&gt;0.5/4,0.5/4,IF(AK71&lt;0.5/-4,0.5/-4,AK71))</f>
        <v>-0.0266666666666667</v>
      </c>
      <c r="AX71" s="9" t="n">
        <f aca="false">AW71*((O71+P71+U71+V71)*3+C71+H71+Q71+R71)/60+1</f>
        <v>1</v>
      </c>
    </row>
    <row r="72" customFormat="false" ht="12.8" hidden="false" customHeight="false" outlineLevel="0" collapsed="false">
      <c r="A72" s="1" t="n">
        <v>71</v>
      </c>
      <c r="B72" s="1" t="s">
        <v>179</v>
      </c>
      <c r="C72" s="1" t="n">
        <v>33</v>
      </c>
      <c r="E72" s="1" t="n">
        <v>2</v>
      </c>
      <c r="H72" s="3" t="n">
        <v>18</v>
      </c>
      <c r="J72" s="1" t="n">
        <v>1</v>
      </c>
      <c r="Q72" s="1" t="n">
        <v>2</v>
      </c>
      <c r="R72" s="1" t="n">
        <v>2</v>
      </c>
      <c r="S72" s="1" t="n">
        <v>2</v>
      </c>
      <c r="T72" s="1" t="n">
        <v>1</v>
      </c>
      <c r="U72" s="1" t="n">
        <v>3</v>
      </c>
      <c r="W72" s="3" t="n">
        <v>1</v>
      </c>
      <c r="X72" s="1" t="n">
        <v>1</v>
      </c>
      <c r="Y72" s="1" t="n">
        <v>0.75</v>
      </c>
      <c r="Z72" s="1" t="n">
        <v>1</v>
      </c>
      <c r="AA72" s="2" t="n">
        <v>0.5</v>
      </c>
      <c r="AB72" s="22" t="s">
        <v>180</v>
      </c>
      <c r="AC72" s="5" t="s">
        <v>52</v>
      </c>
      <c r="AD72" s="3" t="n">
        <f aca="false">$C72+$D72*2+$E72*0.5+$F72+$G72*0.5</f>
        <v>34</v>
      </c>
      <c r="AE72" s="1" t="n">
        <f aca="false">$H72+$I72*3+$J72*0.5+$K72+$L72*0.5+$M72*0.1+$N72*0.2</f>
        <v>18.5</v>
      </c>
      <c r="AF72" s="1" t="n">
        <f aca="false">$AD72*$W72*$AA72-1.5*$AE72*$X72</f>
        <v>-10.75</v>
      </c>
      <c r="AG72" s="1" t="n">
        <f aca="false">$O72*$Y72-2*($P72*$Z72+R72)</f>
        <v>-4</v>
      </c>
      <c r="AH72" s="1" t="n">
        <f aca="false">IF($AG72&lt;0,$AG72*1.5,$AG72*3)</f>
        <v>-6</v>
      </c>
      <c r="AI72" s="1" t="n">
        <f aca="false">(Q72+S72+U72)*2-(T72+V72)*3</f>
        <v>11</v>
      </c>
      <c r="AJ72" s="2" t="n">
        <f aca="false">AF72+AH72+AI72</f>
        <v>-5.75</v>
      </c>
      <c r="AK72" s="6" t="n">
        <f aca="false">AJ72/(AD72+AE72*1.5+(O72+P72+R72+T72+V72)*3+(Q72+S72+U72)*2)</f>
        <v>-0.0678466076696165</v>
      </c>
      <c r="AL72" s="7" t="n">
        <f aca="false">0.5+AK72*4</f>
        <v>0.228613569321534</v>
      </c>
      <c r="AM72" s="3" t="str">
        <f aca="false">IF(AC72="","",IF(AC72="分","分",IF(AJ72=0,"分",IF(AC72="攻",IF(AJ72&gt;0,"一致","不一致"),IF(AJ72&gt;=0,"不一致","一致")))))</f>
        <v>一致</v>
      </c>
      <c r="AN72" s="8" t="n">
        <f aca="false">IF(AC72="","",ABS(AK72))</f>
        <v>0.0678466076696165</v>
      </c>
      <c r="AO72" s="3" t="n">
        <f aca="false">AP72-AQ72</f>
        <v>1</v>
      </c>
      <c r="AP72" s="1" t="n">
        <v>4</v>
      </c>
      <c r="AQ72" s="2" t="n">
        <v>3</v>
      </c>
      <c r="AR72" s="3" t="s">
        <v>73</v>
      </c>
      <c r="AT72" s="1" t="s">
        <v>54</v>
      </c>
      <c r="AV72" s="17" t="n">
        <f aca="false">IF(AK72&gt;0.5/4,0.5/4,IF(AK72&lt;0.5/-4,0.5/-4,AK72))</f>
        <v>-0.0678466076696165</v>
      </c>
      <c r="AX72" s="9" t="n">
        <f aca="false">AW72*((O72+P72+U72+V72)*3+C72+H72+Q72+R72)/60+1</f>
        <v>1</v>
      </c>
    </row>
    <row r="73" customFormat="false" ht="12.8" hidden="false" customHeight="false" outlineLevel="0" collapsed="false">
      <c r="A73" s="1" t="n">
        <v>72</v>
      </c>
      <c r="B73" s="1" t="n">
        <v>139</v>
      </c>
      <c r="C73" s="1" t="n">
        <v>20</v>
      </c>
      <c r="E73" s="1" t="n">
        <v>1</v>
      </c>
      <c r="F73" s="1" t="n">
        <v>1</v>
      </c>
      <c r="G73" s="2" t="n">
        <v>3</v>
      </c>
      <c r="H73" s="3" t="n">
        <v>14</v>
      </c>
      <c r="N73" s="2" t="n">
        <v>5</v>
      </c>
      <c r="O73" s="3" t="n">
        <v>12</v>
      </c>
      <c r="P73" s="1" t="n">
        <v>2</v>
      </c>
      <c r="R73" s="1" t="n">
        <v>5</v>
      </c>
      <c r="W73" s="3" t="n">
        <v>1</v>
      </c>
      <c r="X73" s="1" t="n">
        <v>1</v>
      </c>
      <c r="Y73" s="1" t="n">
        <v>0.75</v>
      </c>
      <c r="Z73" s="1" t="n">
        <v>0.5</v>
      </c>
      <c r="AA73" s="2" t="n">
        <v>1</v>
      </c>
      <c r="AB73" s="5" t="s">
        <v>181</v>
      </c>
      <c r="AC73" s="5" t="s">
        <v>58</v>
      </c>
      <c r="AD73" s="3" t="n">
        <f aca="false">$C73+$D73*2+$E73*0.5+$F73+$G73*0.5</f>
        <v>23</v>
      </c>
      <c r="AE73" s="1" t="n">
        <f aca="false">$H73+$I73*3+$J73*0.5+$K73+$L73*0.5+$M73*0.1+$N73*0.2</f>
        <v>15</v>
      </c>
      <c r="AF73" s="1" t="n">
        <f aca="false">$AD73*$W73*$AA73-1.5*$AE73*$X73</f>
        <v>0.5</v>
      </c>
      <c r="AG73" s="1" t="n">
        <f aca="false">$O73*$Y73-2*($P73*$Z73+R73)</f>
        <v>-3</v>
      </c>
      <c r="AH73" s="1" t="n">
        <f aca="false">IF($AG73&lt;0,$AG73*1.5,$AG73*3)</f>
        <v>-4.5</v>
      </c>
      <c r="AI73" s="1" t="n">
        <f aca="false">(Q73+S73+U73)*2-(T73+V73)*3</f>
        <v>0</v>
      </c>
      <c r="AJ73" s="2" t="n">
        <f aca="false">AF73+AH73+AI73</f>
        <v>-4</v>
      </c>
      <c r="AK73" s="6" t="n">
        <f aca="false">AJ73/(AD73+AE73*1.5+(O73+P73+R73+T73+V73)*3+(Q73+S73+U73)*2)</f>
        <v>-0.0390243902439024</v>
      </c>
      <c r="AL73" s="7" t="n">
        <f aca="false">0.5+AK73*4</f>
        <v>0.34390243902439</v>
      </c>
      <c r="AM73" s="3" t="str">
        <f aca="false">IF(AC73="","",IF(AC73="分","分",IF(AJ73=0,"分",IF(AC73="攻",IF(AJ73&gt;0,"一致","不一致"),IF(AJ73&gt;=0,"不一致","一致")))))</f>
        <v>不一致</v>
      </c>
      <c r="AN73" s="8" t="n">
        <f aca="false">IF(AC73="","",ABS(AK73))</f>
        <v>0.0390243902439024</v>
      </c>
      <c r="AO73" s="3" t="n">
        <f aca="false">AP73-AQ73</f>
        <v>2</v>
      </c>
      <c r="AP73" s="1" t="n">
        <v>4</v>
      </c>
      <c r="AQ73" s="2" t="n">
        <v>2</v>
      </c>
      <c r="AR73" s="3" t="s">
        <v>54</v>
      </c>
      <c r="AT73" s="1" t="s">
        <v>90</v>
      </c>
      <c r="AV73" s="17" t="n">
        <f aca="false">IF(AK73&gt;0.5/4,0.5/4,IF(AK73&lt;0.5/-4,0.5/-4,AK73))</f>
        <v>-0.0390243902439024</v>
      </c>
      <c r="AX73" s="9" t="n">
        <f aca="false">AW73*((O73+P73+U73+V73)*3+C73+H73+Q73+R73)/60+1</f>
        <v>1</v>
      </c>
    </row>
    <row r="74" customFormat="false" ht="12.8" hidden="false" customHeight="false" outlineLevel="0" collapsed="false">
      <c r="A74" s="1" t="n">
        <v>73</v>
      </c>
      <c r="B74" s="1" t="s">
        <v>182</v>
      </c>
      <c r="C74" s="1" t="n">
        <v>16</v>
      </c>
      <c r="E74" s="1" t="n">
        <v>1</v>
      </c>
      <c r="H74" s="3" t="n">
        <v>11</v>
      </c>
      <c r="M74" s="4" t="n">
        <v>18</v>
      </c>
      <c r="O74" s="3" t="n">
        <v>2</v>
      </c>
      <c r="P74" s="1" t="n">
        <v>2</v>
      </c>
      <c r="R74" s="1" t="n">
        <v>4</v>
      </c>
      <c r="W74" s="3" t="n">
        <v>1</v>
      </c>
      <c r="X74" s="1" t="n">
        <v>1</v>
      </c>
      <c r="Y74" s="1" t="n">
        <v>1</v>
      </c>
      <c r="Z74" s="1" t="n">
        <v>0.25</v>
      </c>
      <c r="AA74" s="2" t="n">
        <v>1</v>
      </c>
      <c r="AB74" s="5" t="s">
        <v>183</v>
      </c>
      <c r="AC74" s="5" t="s">
        <v>52</v>
      </c>
      <c r="AD74" s="3" t="n">
        <f aca="false">$C74+$D74*2+$E74*0.5+$F74+$G74*0.5</f>
        <v>16.5</v>
      </c>
      <c r="AE74" s="1" t="n">
        <f aca="false">$H74+$I74*3+$J74*0.5+$K74+$L74*0.5+$M74*0.1+$N74*0.2</f>
        <v>12.8</v>
      </c>
      <c r="AF74" s="1" t="n">
        <f aca="false">$AD74*$W74*$AA74-1.5*$AE74*$X74</f>
        <v>-2.7</v>
      </c>
      <c r="AG74" s="1" t="n">
        <f aca="false">$O74*$Y74-2*($P74*$Z74+R74)</f>
        <v>-7</v>
      </c>
      <c r="AH74" s="1" t="n">
        <f aca="false">IF($AG74&lt;0,$AG74*1.5,$AG74*3)</f>
        <v>-10.5</v>
      </c>
      <c r="AI74" s="1" t="n">
        <f aca="false">(Q74+S74+U74)*2-(T74+V74)*3</f>
        <v>0</v>
      </c>
      <c r="AJ74" s="2" t="n">
        <f aca="false">AF74+AH74+AI74</f>
        <v>-13.2</v>
      </c>
      <c r="AK74" s="6" t="n">
        <f aca="false">AJ74/(AD74+AE74*1.5+(O74+P74+R74+T74+V74)*3+(Q74+S74+U74)*2)</f>
        <v>-0.221105527638191</v>
      </c>
      <c r="AL74" s="7" t="n">
        <f aca="false">0.5+AK74*4</f>
        <v>-0.384422110552764</v>
      </c>
      <c r="AM74" s="3" t="str">
        <f aca="false">IF(AC74="","",IF(AC74="分","分",IF(AJ74=0,"分",IF(AC74="攻",IF(AJ74&gt;0,"一致","不一致"),IF(AJ74&gt;=0,"不一致","一致")))))</f>
        <v>一致</v>
      </c>
      <c r="AN74" s="8" t="n">
        <f aca="false">IF(AC74="","",ABS(AK74))</f>
        <v>0.221105527638191</v>
      </c>
      <c r="AO74" s="3" t="n">
        <f aca="false">AP74-AQ74</f>
        <v>1</v>
      </c>
      <c r="AP74" s="1" t="n">
        <v>4</v>
      </c>
      <c r="AQ74" s="2" t="n">
        <v>3</v>
      </c>
      <c r="AR74" s="3" t="s">
        <v>54</v>
      </c>
      <c r="AT74" s="1" t="s">
        <v>143</v>
      </c>
      <c r="AV74" s="17" t="n">
        <f aca="false">IF(AK74&gt;0.5/4,0.5/4,IF(AK74&lt;0.5/-4,0.5/-4,AK74))</f>
        <v>-0.125</v>
      </c>
      <c r="AX74" s="9" t="n">
        <f aca="false">AW74*((O74+P74+U74+V74)*3+C74+H74+Q74+R74)/60+1</f>
        <v>1</v>
      </c>
    </row>
    <row r="75" customFormat="false" ht="12.8" hidden="false" customHeight="false" outlineLevel="0" collapsed="false">
      <c r="A75" s="1" t="n">
        <v>74</v>
      </c>
      <c r="B75" s="1" t="s">
        <v>184</v>
      </c>
      <c r="C75" s="1" t="n">
        <v>38</v>
      </c>
      <c r="H75" s="3" t="n">
        <v>16</v>
      </c>
      <c r="J75" s="1" t="n">
        <v>1</v>
      </c>
      <c r="O75" s="3" t="n">
        <v>6</v>
      </c>
      <c r="R75" s="1" t="n">
        <v>2</v>
      </c>
      <c r="S75" s="20" t="n">
        <v>2</v>
      </c>
      <c r="W75" s="3" t="n">
        <v>0.8</v>
      </c>
      <c r="X75" s="1" t="n">
        <v>1.2</v>
      </c>
      <c r="Y75" s="1" t="n">
        <v>1</v>
      </c>
      <c r="Z75" s="1" t="n">
        <v>1</v>
      </c>
      <c r="AA75" s="2" t="n">
        <v>1</v>
      </c>
      <c r="AB75" s="5" t="s">
        <v>185</v>
      </c>
      <c r="AC75" s="5" t="s">
        <v>58</v>
      </c>
      <c r="AD75" s="3" t="n">
        <f aca="false">$C75+$D75*2+$E75*0.5+$F75+$G75*0.5</f>
        <v>38</v>
      </c>
      <c r="AE75" s="1" t="n">
        <f aca="false">$H75+$I75*3+$J75*0.5+$K75+$L75*0.5+$M75*0.1+$N75*0.2</f>
        <v>16.5</v>
      </c>
      <c r="AF75" s="1" t="n">
        <f aca="false">$AD75*$W75*$AA75-1.5*$AE75*$X75</f>
        <v>0.700000000000003</v>
      </c>
      <c r="AG75" s="1" t="n">
        <f aca="false">$O75*$Y75-2*($P75*$Z75+R75)</f>
        <v>2</v>
      </c>
      <c r="AH75" s="1" t="n">
        <f aca="false">IF($AG75&lt;0,$AG75*1.5,$AG75*3)</f>
        <v>6</v>
      </c>
      <c r="AI75" s="1" t="n">
        <f aca="false">(Q75+S75+U75)*2-(T75+V75)*3</f>
        <v>4</v>
      </c>
      <c r="AJ75" s="2" t="n">
        <f aca="false">AF75+AH75+AI75</f>
        <v>10.7</v>
      </c>
      <c r="AK75" s="6" t="n">
        <f aca="false">AJ75/(AD75+AE75*1.5+(O75+P75+R75+T75+V75)*3+(Q75+S75+U75)*2)</f>
        <v>0.117906336088154</v>
      </c>
      <c r="AL75" s="7" t="n">
        <f aca="false">0.5+AK75*4</f>
        <v>0.971625344352617</v>
      </c>
      <c r="AM75" s="3" t="str">
        <f aca="false">IF(AC75="","",IF(AC75="分","分",IF(AJ75=0,"分",IF(AC75="攻",IF(AJ75&gt;0,"一致","不一致"),IF(AJ75&gt;=0,"不一致","一致")))))</f>
        <v>一致</v>
      </c>
      <c r="AN75" s="8" t="n">
        <f aca="false">IF(AC75="","",ABS(AK75))</f>
        <v>0.117906336088154</v>
      </c>
      <c r="AO75" s="3" t="n">
        <f aca="false">AP75-AQ75</f>
        <v>-2</v>
      </c>
      <c r="AP75" s="1" t="n">
        <v>3</v>
      </c>
      <c r="AQ75" s="2" t="n">
        <v>5</v>
      </c>
      <c r="AR75" s="3" t="s">
        <v>53</v>
      </c>
      <c r="AT75" s="1" t="s">
        <v>54</v>
      </c>
      <c r="AV75" s="17" t="n">
        <f aca="false">IF(AK75&gt;0.5/4,0.5/4,IF(AK75&lt;0.5/-4,0.5/-4,AK75))</f>
        <v>0.117906336088154</v>
      </c>
      <c r="AX75" s="9" t="n">
        <f aca="false">AW75*((O75+P75+U75+V75)*3+C75+H75+Q75+R75)/60+1</f>
        <v>1</v>
      </c>
    </row>
    <row r="76" customFormat="false" ht="12.8" hidden="false" customHeight="false" outlineLevel="0" collapsed="false">
      <c r="A76" s="1" t="n">
        <v>75</v>
      </c>
      <c r="B76" s="1" t="s">
        <v>186</v>
      </c>
      <c r="C76" s="1" t="n">
        <v>40</v>
      </c>
      <c r="H76" s="3" t="n">
        <v>14</v>
      </c>
      <c r="J76" s="1" t="n">
        <v>1</v>
      </c>
      <c r="W76" s="3" t="n">
        <v>0.5</v>
      </c>
      <c r="X76" s="1" t="n">
        <v>1</v>
      </c>
      <c r="Y76" s="1" t="n">
        <v>1</v>
      </c>
      <c r="Z76" s="1" t="n">
        <v>1</v>
      </c>
      <c r="AA76" s="2" t="n">
        <v>0.5</v>
      </c>
      <c r="AB76" s="22" t="s">
        <v>107</v>
      </c>
      <c r="AC76" s="5" t="s">
        <v>52</v>
      </c>
      <c r="AD76" s="3" t="n">
        <f aca="false">$C76+$D76*2+$E76*0.5+$F76+$G76*0.5</f>
        <v>40</v>
      </c>
      <c r="AE76" s="1" t="n">
        <f aca="false">$H76+$I76*3+$J76*0.5+$K76+$L76*0.5+$M76*0.1+$N76*0.2</f>
        <v>14.5</v>
      </c>
      <c r="AF76" s="1" t="n">
        <f aca="false">$AD76*$W76*$AA76-1.5*$AE76*$X76</f>
        <v>-11.75</v>
      </c>
      <c r="AG76" s="1" t="n">
        <f aca="false">$O76*$Y76-2*($P76*$Z76+R76)</f>
        <v>0</v>
      </c>
      <c r="AH76" s="1" t="n">
        <f aca="false">IF($AG76&lt;0,$AG76*1.5,$AG76*3)</f>
        <v>0</v>
      </c>
      <c r="AI76" s="1" t="n">
        <f aca="false">(Q76+S76+U76)*2-(T76+V76)*3</f>
        <v>0</v>
      </c>
      <c r="AJ76" s="2" t="n">
        <f aca="false">AF76+AH76+AI76</f>
        <v>-11.75</v>
      </c>
      <c r="AK76" s="6" t="n">
        <f aca="false">AJ76/(AD76+AE76*1.5+(O76+P76+R76+T76+V76)*3+(Q76+S76+U76)*2)</f>
        <v>-0.190283400809717</v>
      </c>
      <c r="AL76" s="7" t="n">
        <f aca="false">0.5+AK76*4</f>
        <v>-0.261133603238866</v>
      </c>
      <c r="AM76" s="3" t="str">
        <f aca="false">IF(AC76="","",IF(AC76="分","分",IF(AJ76=0,"分",IF(AC76="攻",IF(AJ76&gt;0,"一致","不一致"),IF(AJ76&gt;=0,"不一致","一致")))))</f>
        <v>一致</v>
      </c>
      <c r="AN76" s="8" t="n">
        <f aca="false">IF(AC76="","",ABS(AK76))</f>
        <v>0.190283400809717</v>
      </c>
      <c r="AO76" s="3" t="n">
        <f aca="false">AP76-AQ76</f>
        <v>-2</v>
      </c>
      <c r="AP76" s="1" t="n">
        <v>2</v>
      </c>
      <c r="AQ76" s="2" t="n">
        <v>4</v>
      </c>
      <c r="AR76" s="3" t="s">
        <v>105</v>
      </c>
      <c r="AT76" s="1" t="s">
        <v>90</v>
      </c>
      <c r="AV76" s="17" t="n">
        <f aca="false">IF(AK76&gt;0.5/4,0.5/4,IF(AK76&lt;0.5/-4,0.5/-4,AK76))</f>
        <v>-0.125</v>
      </c>
      <c r="AX76" s="9" t="n">
        <f aca="false">AW76*((O76+P76+U76+V76)*3+C76+H76+Q76+R76)/60+1</f>
        <v>1</v>
      </c>
    </row>
    <row r="77" customFormat="false" ht="12.8" hidden="false" customHeight="false" outlineLevel="0" collapsed="false">
      <c r="A77" s="1" t="n">
        <v>76</v>
      </c>
      <c r="B77" s="1" t="n">
        <v>54</v>
      </c>
      <c r="C77" s="1" t="n">
        <v>17</v>
      </c>
      <c r="H77" s="3" t="n">
        <v>12</v>
      </c>
      <c r="P77" s="1" t="n">
        <v>1</v>
      </c>
      <c r="Q77" s="34" t="n">
        <v>2</v>
      </c>
      <c r="W77" s="3" t="n">
        <v>0.7</v>
      </c>
      <c r="X77" s="1" t="n">
        <v>0.8</v>
      </c>
      <c r="Y77" s="1" t="n">
        <v>1</v>
      </c>
      <c r="Z77" s="1" t="n">
        <v>1</v>
      </c>
      <c r="AA77" s="2" t="n">
        <v>1</v>
      </c>
      <c r="AB77" s="5" t="s">
        <v>187</v>
      </c>
      <c r="AC77" s="5" t="s">
        <v>52</v>
      </c>
      <c r="AD77" s="3" t="n">
        <f aca="false">$C77+$D77*2+$E77*0.5+$F77+$G77*0.5</f>
        <v>17</v>
      </c>
      <c r="AE77" s="1" t="n">
        <f aca="false">$H77+$I77*3+$J77*0.5+$K77+$L77*0.5+$M77*0.1+$N77*0.2</f>
        <v>12</v>
      </c>
      <c r="AF77" s="1" t="n">
        <f aca="false">$AD77*$W77*$AA77-1.5*$AE77*$X77</f>
        <v>-2.5</v>
      </c>
      <c r="AG77" s="1" t="n">
        <f aca="false">$O77*$Y77-2*($P77*$Z77+R77)</f>
        <v>-2</v>
      </c>
      <c r="AH77" s="1" t="n">
        <f aca="false">IF($AG77&lt;0,$AG77*1.5,$AG77*3)</f>
        <v>-3</v>
      </c>
      <c r="AI77" s="1" t="n">
        <f aca="false">(Q77+S77+U77)*2-(T77+V77)*3</f>
        <v>4</v>
      </c>
      <c r="AJ77" s="2" t="n">
        <f aca="false">AF77+AH77+AI77</f>
        <v>-1.5</v>
      </c>
      <c r="AK77" s="6" t="n">
        <f aca="false">AJ77/(AD77+AE77*1.5+(O77+P77+R77+T77+V77)*3+(Q77+S77+U77)*2)</f>
        <v>-0.0357142857142858</v>
      </c>
      <c r="AL77" s="7" t="n">
        <f aca="false">0.5+AK77*4</f>
        <v>0.357142857142857</v>
      </c>
      <c r="AM77" s="3" t="str">
        <f aca="false">IF(AC77="","",IF(AC77="分","分",IF(AJ77=0,"分",IF(AC77="攻",IF(AJ77&gt;0,"一致","不一致"),IF(AJ77&gt;=0,"不一致","一致")))))</f>
        <v>一致</v>
      </c>
      <c r="AN77" s="8" t="n">
        <f aca="false">IF(AC77="","",ABS(AK77))</f>
        <v>0.0357142857142858</v>
      </c>
      <c r="AO77" s="3" t="n">
        <f aca="false">AP77-AQ77</f>
        <v>0</v>
      </c>
      <c r="AP77" s="1" t="n">
        <v>2</v>
      </c>
      <c r="AQ77" s="2" t="n">
        <v>2</v>
      </c>
      <c r="AR77" s="3" t="s">
        <v>105</v>
      </c>
      <c r="AT77" s="1" t="s">
        <v>53</v>
      </c>
      <c r="AV77" s="17" t="n">
        <f aca="false">IF(AK77&gt;0.5/4,0.5/4,IF(AK77&lt;0.5/-4,0.5/-4,AK77))</f>
        <v>-0.0357142857142858</v>
      </c>
      <c r="AX77" s="9" t="n">
        <f aca="false">AW77*((O77+P77+U77+V77)*3+C77+H77+Q77+R77)/60+1</f>
        <v>1</v>
      </c>
    </row>
    <row r="78" customFormat="false" ht="12.8" hidden="false" customHeight="false" outlineLevel="0" collapsed="false">
      <c r="A78" s="1" t="n">
        <v>77</v>
      </c>
      <c r="B78" s="1" t="n">
        <v>72</v>
      </c>
      <c r="C78" s="1" t="n">
        <v>12</v>
      </c>
      <c r="D78" s="1" t="n">
        <v>1</v>
      </c>
      <c r="E78" s="1" t="n">
        <v>1</v>
      </c>
      <c r="F78" s="1" t="n">
        <v>3</v>
      </c>
      <c r="G78" s="2" t="n">
        <v>9</v>
      </c>
      <c r="H78" s="3" t="n">
        <v>7</v>
      </c>
      <c r="L78" s="4" t="n">
        <v>3</v>
      </c>
      <c r="M78" s="4" t="n">
        <v>12</v>
      </c>
      <c r="O78" s="3" t="n">
        <v>4</v>
      </c>
      <c r="R78" s="1" t="n">
        <v>4</v>
      </c>
      <c r="S78" s="1" t="n">
        <v>1</v>
      </c>
      <c r="W78" s="3" t="n">
        <v>1.2</v>
      </c>
      <c r="X78" s="1" t="n">
        <v>1.1</v>
      </c>
      <c r="Y78" s="1" t="n">
        <v>1</v>
      </c>
      <c r="Z78" s="1" t="n">
        <v>1</v>
      </c>
      <c r="AA78" s="2" t="n">
        <v>0.75</v>
      </c>
      <c r="AB78" s="35" t="s">
        <v>188</v>
      </c>
      <c r="AC78" s="5" t="s">
        <v>58</v>
      </c>
      <c r="AD78" s="3" t="n">
        <f aca="false">$C78+$D78*2+$E78*0.5+$F78+$G78*0.5</f>
        <v>22</v>
      </c>
      <c r="AE78" s="1" t="n">
        <f aca="false">$H78+$I78*3+$J78*0.5+$K78+$L78*0.5+$M78*0.1+$N78*0.2</f>
        <v>9.7</v>
      </c>
      <c r="AF78" s="1" t="n">
        <f aca="false">$AD78*$W78*$AA78-1.5*$AE78*$X78</f>
        <v>3.795</v>
      </c>
      <c r="AG78" s="1" t="n">
        <f aca="false">$O78*$Y78-2*($P78*$Z78+R78)</f>
        <v>-4</v>
      </c>
      <c r="AH78" s="1" t="n">
        <f aca="false">IF($AG78&lt;0,$AG78*1.5,$AG78*3)</f>
        <v>-6</v>
      </c>
      <c r="AI78" s="1" t="n">
        <f aca="false">(Q78+S78+U78)*2-(T78+V78)*3</f>
        <v>2</v>
      </c>
      <c r="AJ78" s="2" t="n">
        <f aca="false">AF78+AH78+AI78</f>
        <v>-0.205000000000002</v>
      </c>
      <c r="AK78" s="6" t="n">
        <f aca="false">AJ78/(AD78+AE78*1.5+(O78+P78+R78+T78+V78)*3+(Q78+S78+U78)*2)</f>
        <v>-0.00327737809752201</v>
      </c>
      <c r="AL78" s="7" t="n">
        <f aca="false">0.5+AK78*4</f>
        <v>0.486890487609912</v>
      </c>
      <c r="AM78" s="3" t="str">
        <f aca="false">IF(AC78="","",IF(AC78="分","分",IF(AJ78=0,"分",IF(AC78="攻",IF(AJ78&gt;0,"一致","不一致"),IF(AJ78&gt;=0,"不一致","一致")))))</f>
        <v>不一致</v>
      </c>
      <c r="AN78" s="8" t="n">
        <f aca="false">IF(AC78="","",ABS(AK78))</f>
        <v>0.00327737809752201</v>
      </c>
      <c r="AO78" s="3" t="n">
        <f aca="false">AP78-AQ78</f>
        <v>1</v>
      </c>
      <c r="AP78" s="1" t="n">
        <v>5</v>
      </c>
      <c r="AQ78" s="2" t="n">
        <v>4</v>
      </c>
      <c r="AR78" s="3" t="s">
        <v>59</v>
      </c>
      <c r="AT78" s="1" t="s">
        <v>97</v>
      </c>
      <c r="AV78" s="17" t="n">
        <f aca="false">IF(AK78&gt;0.5/4,0.5/4,IF(AK78&lt;0.5/-4,0.5/-4,AK78))</f>
        <v>-0.00327737809752201</v>
      </c>
      <c r="AX78" s="9" t="n">
        <f aca="false">AW78*((O78+P78+U78+V78)*3+C78+H78+Q78+R78)/60+1</f>
        <v>1</v>
      </c>
    </row>
    <row r="79" customFormat="false" ht="12.8" hidden="false" customHeight="false" outlineLevel="0" collapsed="false">
      <c r="A79" s="1" t="n">
        <v>78</v>
      </c>
      <c r="B79" s="1" t="s">
        <v>189</v>
      </c>
      <c r="C79" s="1" t="n">
        <v>15</v>
      </c>
      <c r="E79" s="1" t="n">
        <v>1</v>
      </c>
      <c r="H79" s="3" t="n">
        <v>11</v>
      </c>
      <c r="N79" s="2" t="n">
        <v>2</v>
      </c>
      <c r="O79" s="3" t="n">
        <v>10</v>
      </c>
      <c r="P79" s="1" t="n">
        <v>10</v>
      </c>
      <c r="R79" s="1" t="n">
        <v>1</v>
      </c>
      <c r="W79" s="3" t="n">
        <v>1</v>
      </c>
      <c r="X79" s="1" t="n">
        <v>0.9</v>
      </c>
      <c r="Y79" s="1" t="n">
        <v>1</v>
      </c>
      <c r="Z79" s="1" t="n">
        <v>1</v>
      </c>
      <c r="AA79" s="2" t="n">
        <v>1</v>
      </c>
      <c r="AC79" s="5" t="s">
        <v>52</v>
      </c>
      <c r="AD79" s="3" t="n">
        <f aca="false">$C79+$D79*2+$E79*0.5+$F79+$G79*0.5</f>
        <v>15.5</v>
      </c>
      <c r="AE79" s="1" t="n">
        <f aca="false">$H79+$I79*3+$J79*0.5+$K79+$L79*0.5+$M79*0.1+$N79*0.2</f>
        <v>11.4</v>
      </c>
      <c r="AF79" s="1" t="n">
        <f aca="false">$AD79*$W79*$AA79-1.5*$AE79*$X79</f>
        <v>0.109999999999998</v>
      </c>
      <c r="AG79" s="1" t="n">
        <f aca="false">$O79*$Y79-2*($P79*$Z79+R79)</f>
        <v>-12</v>
      </c>
      <c r="AH79" s="1" t="n">
        <f aca="false">IF($AG79&lt;0,$AG79*1.5,$AG79*3)</f>
        <v>-18</v>
      </c>
      <c r="AI79" s="1" t="n">
        <f aca="false">(Q79+S79+U79)*2-(T79+V79)*3</f>
        <v>0</v>
      </c>
      <c r="AJ79" s="2" t="n">
        <f aca="false">AF79+AH79+AI79</f>
        <v>-17.89</v>
      </c>
      <c r="AK79" s="6" t="n">
        <f aca="false">AJ79/(AD79+AE79*1.5+(O79+P79+R79+T79+V79)*3+(Q79+S79+U79)*2)</f>
        <v>-0.187133891213389</v>
      </c>
      <c r="AL79" s="7" t="n">
        <f aca="false">0.5+AK79*4</f>
        <v>-0.248535564853557</v>
      </c>
      <c r="AM79" s="3" t="str">
        <f aca="false">IF(AC79="","",IF(AC79="分","分",IF(AJ79=0,"分",IF(AC79="攻",IF(AJ79&gt;0,"一致","不一致"),IF(AJ79&gt;=0,"不一致","一致")))))</f>
        <v>一致</v>
      </c>
      <c r="AN79" s="8" t="n">
        <f aca="false">IF(AC79="","",ABS(AK79))</f>
        <v>0.187133891213389</v>
      </c>
      <c r="AO79" s="3" t="n">
        <f aca="false">AP79-AQ79</f>
        <v>-1</v>
      </c>
      <c r="AP79" s="1" t="n">
        <v>2</v>
      </c>
      <c r="AQ79" s="2" t="n">
        <v>3</v>
      </c>
      <c r="AR79" s="3" t="s">
        <v>54</v>
      </c>
      <c r="AT79" s="1" t="s">
        <v>53</v>
      </c>
      <c r="AV79" s="17" t="n">
        <f aca="false">IF(AK79&gt;0.5/4,0.5/4,IF(AK79&lt;0.5/-4,0.5/-4,AK79))</f>
        <v>-0.125</v>
      </c>
      <c r="AX79" s="9" t="n">
        <f aca="false">AW79*((O79+P79+U79+V79)*3+C79+H79+Q79+R79)/60+1</f>
        <v>1</v>
      </c>
    </row>
    <row r="80" customFormat="false" ht="12.8" hidden="false" customHeight="false" outlineLevel="0" collapsed="false">
      <c r="A80" s="1" t="n">
        <v>79</v>
      </c>
      <c r="B80" s="1" t="s">
        <v>190</v>
      </c>
      <c r="C80" s="1" t="n">
        <v>32</v>
      </c>
      <c r="E80" s="1" t="n">
        <v>2</v>
      </c>
      <c r="H80" s="3" t="n">
        <v>48.5</v>
      </c>
      <c r="M80" s="4" t="n">
        <v>36</v>
      </c>
      <c r="O80" s="3" t="n">
        <v>3</v>
      </c>
      <c r="P80" s="1" t="n">
        <v>1</v>
      </c>
      <c r="R80" s="1" t="n">
        <v>2</v>
      </c>
      <c r="S80" s="1" t="n">
        <v>1</v>
      </c>
      <c r="T80" s="1" t="n">
        <v>1</v>
      </c>
      <c r="U80" s="1" t="n">
        <v>2</v>
      </c>
      <c r="W80" s="3" t="n">
        <v>1</v>
      </c>
      <c r="X80" s="36" t="n">
        <v>1</v>
      </c>
      <c r="Y80" s="1" t="n">
        <v>1</v>
      </c>
      <c r="Z80" s="1" t="n">
        <v>1</v>
      </c>
      <c r="AA80" s="2" t="n">
        <v>1</v>
      </c>
      <c r="AB80" s="5" t="s">
        <v>191</v>
      </c>
      <c r="AC80" s="5" t="s">
        <v>52</v>
      </c>
      <c r="AD80" s="3" t="n">
        <f aca="false">$C80+$D80*2+$E80*0.5+$F80+$G80*0.5</f>
        <v>33</v>
      </c>
      <c r="AE80" s="1" t="n">
        <f aca="false">$H80+$I80*3+$J80*0.5+$K80+$L80*0.5+$M80*0.1+$N80*0.2</f>
        <v>52.1</v>
      </c>
      <c r="AF80" s="1" t="n">
        <f aca="false">$AD80*$W80*$AA80-1.5*$AE80*$X80</f>
        <v>-45.15</v>
      </c>
      <c r="AG80" s="1" t="n">
        <f aca="false">$O80*$Y80-2*($P80*$Z80+R80)</f>
        <v>-3</v>
      </c>
      <c r="AH80" s="1" t="n">
        <f aca="false">IF($AG80&lt;0,$AG80*1.5,$AG80*3)</f>
        <v>-4.5</v>
      </c>
      <c r="AI80" s="1" t="n">
        <f aca="false">(Q80+S80+U80)*2-(T80+V80)*3</f>
        <v>3</v>
      </c>
      <c r="AJ80" s="2" t="n">
        <f aca="false">AF80+AH80+AI80</f>
        <v>-46.65</v>
      </c>
      <c r="AK80" s="6" t="n">
        <f aca="false">AJ80/(AD80+AE80*1.5+(O80+P80+R80+T80+V80)*3+(Q80+S80+U80)*2)</f>
        <v>-0.337676438653637</v>
      </c>
      <c r="AL80" s="7" t="n">
        <f aca="false">0.5+AK80*4</f>
        <v>-0.85070575461455</v>
      </c>
      <c r="AM80" s="3" t="str">
        <f aca="false">IF(AC80="","",IF(AC80="分","分",IF(AJ80=0,"分",IF(AC80="攻",IF(AJ80&gt;0,"一致","不一致"),IF(AJ80&gt;=0,"不一致","一致")))))</f>
        <v>一致</v>
      </c>
      <c r="AN80" s="8" t="n">
        <f aca="false">IF(AC80="","",ABS(AK80))</f>
        <v>0.337676438653637</v>
      </c>
      <c r="AO80" s="3" t="n">
        <f aca="false">AP80-AQ80</f>
        <v>1</v>
      </c>
      <c r="AP80" s="1" t="n">
        <v>4</v>
      </c>
      <c r="AQ80" s="2" t="n">
        <v>3</v>
      </c>
      <c r="AR80" s="3" t="s">
        <v>54</v>
      </c>
      <c r="AT80" s="1" t="s">
        <v>53</v>
      </c>
      <c r="AV80" s="17" t="n">
        <f aca="false">IF(AK80&gt;0.5/4,0.5/4,IF(AK80&lt;0.5/-4,0.5/-4,AK80))</f>
        <v>-0.125</v>
      </c>
      <c r="AX80" s="9" t="n">
        <f aca="false">AW80*((O80+P80+U80+V80)*3+C80+H80+Q80+R80)/60+1</f>
        <v>1</v>
      </c>
    </row>
    <row r="81" customFormat="false" ht="12.8" hidden="false" customHeight="false" outlineLevel="0" collapsed="false">
      <c r="A81" s="1" t="n">
        <v>80</v>
      </c>
      <c r="B81" s="1" t="s">
        <v>192</v>
      </c>
      <c r="C81" s="1" t="n">
        <v>14</v>
      </c>
      <c r="E81" s="1" t="n">
        <v>2</v>
      </c>
      <c r="G81" s="2" t="n">
        <v>4</v>
      </c>
      <c r="H81" s="3" t="n">
        <v>12</v>
      </c>
      <c r="J81" s="1" t="n">
        <v>1</v>
      </c>
      <c r="M81" s="4" t="n">
        <v>24</v>
      </c>
      <c r="N81" s="2" t="n">
        <v>8</v>
      </c>
      <c r="O81" s="3" t="n">
        <v>2</v>
      </c>
      <c r="W81" s="3" t="n">
        <v>1.1</v>
      </c>
      <c r="X81" s="1" t="n">
        <v>1</v>
      </c>
      <c r="Y81" s="1" t="n">
        <v>1</v>
      </c>
      <c r="Z81" s="1" t="n">
        <v>1</v>
      </c>
      <c r="AA81" s="2" t="n">
        <v>1</v>
      </c>
      <c r="AB81" s="5" t="s">
        <v>183</v>
      </c>
      <c r="AC81" s="5" t="s">
        <v>52</v>
      </c>
      <c r="AD81" s="3" t="n">
        <f aca="false">$C81+$D81*2+$E81*0.5+$F81+$G81*0.5</f>
        <v>17</v>
      </c>
      <c r="AE81" s="1" t="n">
        <f aca="false">$H81+$I81*3+$J81*0.5+$K81+$L81*0.5+$M81*0.1+$N81*0.2</f>
        <v>16.5</v>
      </c>
      <c r="AF81" s="1" t="n">
        <f aca="false">$AD81*$W81*$AA81-1.5*$AE81*$X81</f>
        <v>-6.05</v>
      </c>
      <c r="AG81" s="1" t="n">
        <f aca="false">$O81*$Y81-2*($P81*$Z81+R81)</f>
        <v>2</v>
      </c>
      <c r="AH81" s="1" t="n">
        <f aca="false">IF($AG81&lt;0,$AG81*1.5,$AG81*3)</f>
        <v>6</v>
      </c>
      <c r="AI81" s="1" t="n">
        <f aca="false">(Q81+S81+U81)*2-(T81+V81)*3</f>
        <v>0</v>
      </c>
      <c r="AJ81" s="2" t="n">
        <f aca="false">AF81+AH81+AI81</f>
        <v>-0.0499999999999972</v>
      </c>
      <c r="AK81" s="6" t="n">
        <f aca="false">AJ81/(AD81+AE81*1.5+(O81+P81+R81+T81+V81)*3+(Q81+S81+U81)*2)</f>
        <v>-0.00104712041884811</v>
      </c>
      <c r="AL81" s="7" t="n">
        <f aca="false">0.5+AK81*4</f>
        <v>0.495811518324608</v>
      </c>
      <c r="AM81" s="3" t="str">
        <f aca="false">IF(AC81="","",IF(AC81="分","分",IF(AJ81=0,"分",IF(AC81="攻",IF(AJ81&gt;0,"一致","不一致"),IF(AJ81&gt;=0,"不一致","一致")))))</f>
        <v>一致</v>
      </c>
      <c r="AN81" s="8" t="n">
        <f aca="false">IF(AC81="","",ABS(AK81))</f>
        <v>0.00104712041884811</v>
      </c>
      <c r="AO81" s="3" t="n">
        <f aca="false">AP81-AQ81</f>
        <v>2</v>
      </c>
      <c r="AP81" s="1" t="n">
        <v>5</v>
      </c>
      <c r="AQ81" s="2" t="n">
        <v>3</v>
      </c>
      <c r="AR81" s="3" t="s">
        <v>73</v>
      </c>
      <c r="AT81" s="1" t="s">
        <v>54</v>
      </c>
      <c r="AV81" s="17" t="n">
        <f aca="false">IF(AK81&gt;0.5/4,0.5/4,IF(AK81&lt;0.5/-4,0.5/-4,AK81))</f>
        <v>-0.00104712041884811</v>
      </c>
      <c r="AX81" s="9" t="n">
        <f aca="false">AW81*((O81+P81+U81+V81)*3+C81+H81+Q81+R81)/60+1</f>
        <v>1</v>
      </c>
    </row>
    <row r="82" customFormat="false" ht="12.8" hidden="false" customHeight="false" outlineLevel="0" collapsed="false">
      <c r="A82" s="1" t="n">
        <v>81</v>
      </c>
      <c r="B82" s="1" t="n">
        <v>71</v>
      </c>
      <c r="C82" s="1" t="n">
        <v>22.5</v>
      </c>
      <c r="E82" s="1" t="n">
        <v>1</v>
      </c>
      <c r="F82" s="1" t="n">
        <v>3</v>
      </c>
      <c r="G82" s="2" t="n">
        <v>3</v>
      </c>
      <c r="H82" s="3" t="n">
        <v>13</v>
      </c>
      <c r="L82" s="4" t="n">
        <v>2</v>
      </c>
      <c r="M82" s="4" t="n">
        <v>44</v>
      </c>
      <c r="N82" s="2" t="n">
        <v>8</v>
      </c>
      <c r="R82" s="1" t="n">
        <v>2</v>
      </c>
      <c r="S82" s="20" t="n">
        <v>3</v>
      </c>
      <c r="T82" s="1" t="n">
        <v>1</v>
      </c>
      <c r="U82" s="1" t="n">
        <v>3</v>
      </c>
      <c r="W82" s="3" t="n">
        <v>0.8</v>
      </c>
      <c r="X82" s="1" t="n">
        <v>1</v>
      </c>
      <c r="Y82" s="1" t="n">
        <v>1</v>
      </c>
      <c r="Z82" s="1" t="n">
        <v>1</v>
      </c>
      <c r="AA82" s="2" t="n">
        <v>1</v>
      </c>
      <c r="AB82" s="5" t="s">
        <v>193</v>
      </c>
      <c r="AC82" s="5" t="s">
        <v>52</v>
      </c>
      <c r="AD82" s="3" t="n">
        <f aca="false">$C82+$D82*2+$E82*0.5+$F82+$G82*0.5</f>
        <v>27.5</v>
      </c>
      <c r="AE82" s="1" t="n">
        <f aca="false">$H82+$I82*3+$J82*0.5+$K82+$L82*0.5+$M82*0.1+$N82*0.2</f>
        <v>20</v>
      </c>
      <c r="AF82" s="1" t="n">
        <f aca="false">$AD82*$W82*$AA82-1.5*$AE82*$X82</f>
        <v>-8</v>
      </c>
      <c r="AG82" s="1" t="n">
        <f aca="false">$O82*$Y82-2*($P82*$Z82+R82)</f>
        <v>-4</v>
      </c>
      <c r="AH82" s="1" t="n">
        <f aca="false">IF($AG82&lt;0,$AG82*1.5,$AG82*3)</f>
        <v>-6</v>
      </c>
      <c r="AI82" s="1" t="n">
        <f aca="false">(Q82+S82+U82)*2-(T82+V82)*3</f>
        <v>9</v>
      </c>
      <c r="AJ82" s="2" t="n">
        <f aca="false">AF82+AH82+AI82</f>
        <v>-5</v>
      </c>
      <c r="AK82" s="6" t="n">
        <f aca="false">AJ82/(AD82+AE82*1.5+(O82+P82+R82+T82+V82)*3+(Q82+S82+U82)*2)</f>
        <v>-0.0636942675159236</v>
      </c>
      <c r="AL82" s="7" t="n">
        <f aca="false">0.5+AK82*4</f>
        <v>0.245222929936306</v>
      </c>
      <c r="AM82" s="3" t="str">
        <f aca="false">IF(AC82="","",IF(AC82="分","分",IF(AJ82=0,"分",IF(AC82="攻",IF(AJ82&gt;0,"一致","不一致"),IF(AJ82&gt;=0,"不一致","一致")))))</f>
        <v>一致</v>
      </c>
      <c r="AN82" s="8" t="n">
        <f aca="false">IF(AC82="","",ABS(AK82))</f>
        <v>0.0636942675159236</v>
      </c>
      <c r="AO82" s="3" t="n">
        <f aca="false">AP82-AQ82</f>
        <v>0</v>
      </c>
      <c r="AP82" s="1" t="n">
        <v>4</v>
      </c>
      <c r="AQ82" s="2" t="n">
        <v>4</v>
      </c>
      <c r="AR82" s="3" t="s">
        <v>194</v>
      </c>
      <c r="AT82" s="1" t="s">
        <v>97</v>
      </c>
      <c r="AV82" s="17" t="n">
        <f aca="false">IF(AK82&gt;0.5/4,0.5/4,IF(AK82&lt;0.5/-4,0.5/-4,AK82))</f>
        <v>-0.0636942675159236</v>
      </c>
      <c r="AX82" s="9" t="n">
        <f aca="false">AW82*((O82+P82+U82+V82)*3+C82+H82+Q82+R82)/60+1</f>
        <v>1</v>
      </c>
    </row>
    <row r="83" customFormat="false" ht="12.8" hidden="false" customHeight="false" outlineLevel="0" collapsed="false">
      <c r="A83" s="1" t="n">
        <v>82</v>
      </c>
      <c r="B83" s="1" t="s">
        <v>195</v>
      </c>
      <c r="C83" s="1" t="n">
        <v>14</v>
      </c>
      <c r="E83" s="1" t="n">
        <v>1</v>
      </c>
      <c r="G83" s="2" t="n">
        <v>4</v>
      </c>
      <c r="H83" s="3" t="n">
        <v>10</v>
      </c>
      <c r="J83" s="1" t="n">
        <v>1</v>
      </c>
      <c r="O83" s="3" t="n">
        <v>8</v>
      </c>
      <c r="P83" s="1" t="n">
        <v>7</v>
      </c>
      <c r="Q83" s="1" t="n">
        <v>1</v>
      </c>
      <c r="R83" s="1" t="n">
        <v>2</v>
      </c>
      <c r="W83" s="3" t="n">
        <v>1</v>
      </c>
      <c r="X83" s="1" t="n">
        <v>1</v>
      </c>
      <c r="Y83" s="1" t="n">
        <v>0.5</v>
      </c>
      <c r="Z83" s="1" t="n">
        <v>0.75</v>
      </c>
      <c r="AA83" s="2" t="n">
        <v>1</v>
      </c>
      <c r="AB83" s="5" t="s">
        <v>196</v>
      </c>
      <c r="AC83" s="5" t="s">
        <v>52</v>
      </c>
      <c r="AD83" s="3" t="n">
        <f aca="false">$C83+$D83*2+$E83*0.5+$F83+$G83*0.5</f>
        <v>16.5</v>
      </c>
      <c r="AE83" s="1" t="n">
        <f aca="false">$H83+$I83*3+$J83*0.5+$K83+$L83*0.5+$M83*0.1+$N83*0.2</f>
        <v>10.5</v>
      </c>
      <c r="AF83" s="1" t="n">
        <f aca="false">$AD83*$W83*$AA83-1.5*$AE83*$X83</f>
        <v>0.75</v>
      </c>
      <c r="AG83" s="1" t="n">
        <f aca="false">$O83*$Y83-2*($P83*$Z83+R83)</f>
        <v>-10.5</v>
      </c>
      <c r="AH83" s="1" t="n">
        <f aca="false">IF($AG83&lt;0,$AG83*1.5,$AG83*3)</f>
        <v>-15.75</v>
      </c>
      <c r="AI83" s="1" t="n">
        <f aca="false">(Q83+S83+U83)*2-(T83+V83)*3</f>
        <v>2</v>
      </c>
      <c r="AJ83" s="2" t="n">
        <f aca="false">AF83+AH83+AI83</f>
        <v>-13</v>
      </c>
      <c r="AK83" s="6" t="n">
        <f aca="false">AJ83/(AD83+AE83*1.5+(O83+P83+R83+T83+V83)*3+(Q83+S83+U83)*2)</f>
        <v>-0.152492668621701</v>
      </c>
      <c r="AL83" s="7" t="n">
        <f aca="false">0.5+AK83*4</f>
        <v>-0.109970674486804</v>
      </c>
      <c r="AM83" s="3" t="str">
        <f aca="false">IF(AC83="","",IF(AC83="分","分",IF(AJ83=0,"分",IF(AC83="攻",IF(AJ83&gt;0,"一致","不一致"),IF(AJ83&gt;=0,"不一致","一致")))))</f>
        <v>一致</v>
      </c>
      <c r="AN83" s="8" t="n">
        <f aca="false">IF(AC83="","",ABS(AK83))</f>
        <v>0.152492668621701</v>
      </c>
      <c r="AO83" s="3" t="n">
        <f aca="false">AP83-AQ83</f>
        <v>1</v>
      </c>
      <c r="AP83" s="1" t="n">
        <v>4</v>
      </c>
      <c r="AQ83" s="2" t="n">
        <v>3</v>
      </c>
      <c r="AR83" s="3" t="s">
        <v>54</v>
      </c>
      <c r="AT83" s="1" t="s">
        <v>73</v>
      </c>
      <c r="AV83" s="17" t="n">
        <f aca="false">IF(AK83&gt;0.5/4,0.5/4,IF(AK83&lt;0.5/-4,0.5/-4,AK83))</f>
        <v>-0.125</v>
      </c>
      <c r="AX83" s="9" t="n">
        <f aca="false">AW83*((O83+P83+U83+V83)*3+C83+H83+Q83+R83)/60+1</f>
        <v>1</v>
      </c>
    </row>
    <row r="84" customFormat="false" ht="12.8" hidden="false" customHeight="false" outlineLevel="0" collapsed="false">
      <c r="A84" s="1" t="n">
        <v>83</v>
      </c>
      <c r="B84" s="1" t="s">
        <v>197</v>
      </c>
      <c r="C84" s="1" t="n">
        <v>12.5</v>
      </c>
      <c r="E84" s="1" t="n">
        <v>1</v>
      </c>
      <c r="H84" s="3" t="n">
        <v>9</v>
      </c>
      <c r="M84" s="4" t="n">
        <v>18</v>
      </c>
      <c r="O84" s="3" t="n">
        <v>6</v>
      </c>
      <c r="P84" s="1" t="n">
        <v>1</v>
      </c>
      <c r="R84" s="1" t="n">
        <v>2</v>
      </c>
      <c r="W84" s="3" t="n">
        <v>1</v>
      </c>
      <c r="X84" s="1" t="n">
        <v>1</v>
      </c>
      <c r="Y84" s="1" t="n">
        <v>0.75</v>
      </c>
      <c r="Z84" s="1" t="n">
        <v>0.25</v>
      </c>
      <c r="AA84" s="2" t="n">
        <v>0.75</v>
      </c>
      <c r="AB84" s="33" t="s">
        <v>198</v>
      </c>
      <c r="AC84" s="5" t="s">
        <v>52</v>
      </c>
      <c r="AD84" s="3" t="n">
        <f aca="false">$C84+$D84*2+$E84*0.5+$F84+$G84*0.5</f>
        <v>13</v>
      </c>
      <c r="AE84" s="1" t="n">
        <f aca="false">$H84+$I84*3+$J84*0.5+$K84+$L84*0.5+$M84*0.1+$N84*0.2</f>
        <v>10.8</v>
      </c>
      <c r="AF84" s="1" t="n">
        <f aca="false">$AD84*$W84*$AA84-1.5*$AE84*$X84</f>
        <v>-6.45</v>
      </c>
      <c r="AG84" s="1" t="n">
        <f aca="false">$O84*$Y84-2*($P84*$Z84+R84)</f>
        <v>0</v>
      </c>
      <c r="AH84" s="1" t="n">
        <f aca="false">IF($AG84&lt;0,$AG84*1.5,$AG84*3)</f>
        <v>0</v>
      </c>
      <c r="AI84" s="1" t="n">
        <f aca="false">(Q84+S84+U84)*2-(T84+V84)*3</f>
        <v>0</v>
      </c>
      <c r="AJ84" s="2" t="n">
        <f aca="false">AF84+AH84+AI84</f>
        <v>-6.45</v>
      </c>
      <c r="AK84" s="6" t="n">
        <f aca="false">AJ84/(AD84+AE84*1.5+(O84+P84+R84+T84+V84)*3+(Q84+S84+U84)*2)</f>
        <v>-0.114768683274021</v>
      </c>
      <c r="AL84" s="7" t="n">
        <f aca="false">0.5+AK84*4</f>
        <v>0.0409252669039144</v>
      </c>
      <c r="AM84" s="3" t="str">
        <f aca="false">IF(AC84="","",IF(AC84="分","分",IF(AJ84=0,"分",IF(AC84="攻",IF(AJ84&gt;0,"一致","不一致"),IF(AJ84&gt;=0,"不一致","一致")))))</f>
        <v>一致</v>
      </c>
      <c r="AN84" s="8" t="n">
        <f aca="false">IF(AC84="","",ABS(AK84))</f>
        <v>0.114768683274021</v>
      </c>
      <c r="AO84" s="3" t="n">
        <f aca="false">AP84-AQ84</f>
        <v>0</v>
      </c>
      <c r="AP84" s="1" t="n">
        <v>3</v>
      </c>
      <c r="AQ84" s="2" t="n">
        <v>3</v>
      </c>
      <c r="AR84" s="3" t="s">
        <v>73</v>
      </c>
      <c r="AT84" s="1" t="s">
        <v>54</v>
      </c>
      <c r="AV84" s="17" t="n">
        <f aca="false">IF(AK84&gt;0.5/4,0.5/4,IF(AK84&lt;0.5/-4,0.5/-4,AK84))</f>
        <v>-0.114768683274021</v>
      </c>
      <c r="AX84" s="9" t="n">
        <f aca="false">AW84*((O84+P84+U84+V84)*3+C84+H84+Q84+R84)/60+1</f>
        <v>1</v>
      </c>
    </row>
    <row r="85" customFormat="false" ht="12.8" hidden="false" customHeight="false" outlineLevel="0" collapsed="false">
      <c r="A85" s="1" t="n">
        <v>84</v>
      </c>
      <c r="B85" s="1" t="s">
        <v>199</v>
      </c>
      <c r="C85" s="1" t="n">
        <v>23.5</v>
      </c>
      <c r="E85" s="1" t="n">
        <v>1</v>
      </c>
      <c r="G85" s="2" t="n">
        <v>3</v>
      </c>
      <c r="H85" s="3" t="n">
        <v>13</v>
      </c>
      <c r="O85" s="3" t="n">
        <v>6</v>
      </c>
      <c r="S85" s="1" t="n">
        <v>1</v>
      </c>
      <c r="T85" s="1" t="n">
        <v>1</v>
      </c>
      <c r="W85" s="3" t="n">
        <v>0.6</v>
      </c>
      <c r="X85" s="1" t="n">
        <v>1</v>
      </c>
      <c r="Y85" s="1" t="n">
        <v>1</v>
      </c>
      <c r="Z85" s="1" t="n">
        <v>1</v>
      </c>
      <c r="AA85" s="2" t="n">
        <v>0.75</v>
      </c>
      <c r="AB85" s="32" t="s">
        <v>200</v>
      </c>
      <c r="AC85" s="5" t="s">
        <v>58</v>
      </c>
      <c r="AD85" s="3" t="n">
        <f aca="false">$C85+$D85*2+$E85*0.5+$F85+$G85*0.5</f>
        <v>25.5</v>
      </c>
      <c r="AE85" s="1" t="n">
        <f aca="false">$H85+$I85*3+$J85*0.5+$K85+$L85*0.5+$M85*0.1+$N85*0.2</f>
        <v>13</v>
      </c>
      <c r="AF85" s="1" t="n">
        <f aca="false">$AD85*$W85*$AA85-1.5*$AE85*$X85</f>
        <v>-8.025</v>
      </c>
      <c r="AG85" s="1" t="n">
        <f aca="false">$O85*$Y85-2*($P85*$Z85+R85)</f>
        <v>6</v>
      </c>
      <c r="AH85" s="1" t="n">
        <f aca="false">IF($AG85&lt;0,$AG85*1.5,$AG85*3)</f>
        <v>18</v>
      </c>
      <c r="AI85" s="1" t="n">
        <f aca="false">(Q85+S85+U85)*2-(T85+V85)*3</f>
        <v>-1</v>
      </c>
      <c r="AJ85" s="2" t="n">
        <f aca="false">AF85+AH85+AI85</f>
        <v>8.975</v>
      </c>
      <c r="AK85" s="6" t="n">
        <f aca="false">AJ85/(AD85+AE85*1.5+(O85+P85+R85+T85+V85)*3+(Q85+S85+U85)*2)</f>
        <v>0.131985294117647</v>
      </c>
      <c r="AL85" s="7" t="n">
        <f aca="false">0.5+AK85*4</f>
        <v>1.02794117647059</v>
      </c>
      <c r="AM85" s="3" t="str">
        <f aca="false">IF(AC85="","",IF(AC85="分","分",IF(AJ85=0,"分",IF(AC85="攻",IF(AJ85&gt;0,"一致","不一致"),IF(AJ85&gt;=0,"不一致","一致")))))</f>
        <v>一致</v>
      </c>
      <c r="AN85" s="8" t="n">
        <f aca="false">IF(AC85="","",ABS(AK85))</f>
        <v>0.131985294117647</v>
      </c>
      <c r="AO85" s="3" t="n">
        <f aca="false">AP85-AQ85</f>
        <v>0</v>
      </c>
      <c r="AP85" s="1" t="n">
        <v>3</v>
      </c>
      <c r="AQ85" s="2" t="n">
        <v>3</v>
      </c>
      <c r="AR85" s="3" t="s">
        <v>105</v>
      </c>
      <c r="AT85" s="1" t="s">
        <v>73</v>
      </c>
      <c r="AV85" s="17" t="n">
        <f aca="false">IF(AK85&gt;0.5/4,0.5/4,IF(AK85&lt;0.5/-4,0.5/-4,AK85))</f>
        <v>0.125</v>
      </c>
      <c r="AX85" s="9" t="n">
        <f aca="false">AW85*((O85+P85+U85+V85)*3+C85+H85+Q85+R85)/60+1</f>
        <v>1</v>
      </c>
    </row>
    <row r="86" customFormat="false" ht="12.8" hidden="false" customHeight="false" outlineLevel="0" collapsed="false">
      <c r="A86" s="1" t="n">
        <v>85</v>
      </c>
      <c r="B86" s="1" t="s">
        <v>201</v>
      </c>
      <c r="C86" s="1" t="n">
        <v>21</v>
      </c>
      <c r="H86" s="3" t="n">
        <v>14</v>
      </c>
      <c r="O86" s="3" t="n">
        <v>2</v>
      </c>
      <c r="Q86" s="1" t="n">
        <v>1</v>
      </c>
      <c r="R86" s="1" t="n">
        <v>2</v>
      </c>
      <c r="W86" s="3" t="n">
        <v>0.9</v>
      </c>
      <c r="X86" s="1" t="n">
        <v>0.9</v>
      </c>
      <c r="Y86" s="1" t="n">
        <v>1</v>
      </c>
      <c r="Z86" s="1" t="n">
        <v>1</v>
      </c>
      <c r="AA86" s="2" t="n">
        <v>0.5</v>
      </c>
      <c r="AB86" s="22" t="s">
        <v>202</v>
      </c>
      <c r="AC86" s="5" t="s">
        <v>52</v>
      </c>
      <c r="AD86" s="3" t="n">
        <f aca="false">$C86+$D86*2+$E86*0.5+$F86+$G86*0.5</f>
        <v>21</v>
      </c>
      <c r="AE86" s="1" t="n">
        <f aca="false">$H86+$I86*3+$J86*0.5+$K86+$L86*0.5+$M86*0.1+$N86*0.2</f>
        <v>14</v>
      </c>
      <c r="AF86" s="1" t="n">
        <f aca="false">$AD86*$W86*$AA86-1.5*$AE86*$X86</f>
        <v>-9.45</v>
      </c>
      <c r="AG86" s="1" t="n">
        <f aca="false">$O86*$Y86-2*($P86*$Z86+R86)</f>
        <v>-2</v>
      </c>
      <c r="AH86" s="1" t="n">
        <f aca="false">IF($AG86&lt;0,$AG86*1.5,$AG86*3)</f>
        <v>-3</v>
      </c>
      <c r="AI86" s="1" t="n">
        <f aca="false">(Q86+S86+U86)*2-(T86+V86)*3</f>
        <v>2</v>
      </c>
      <c r="AJ86" s="2" t="n">
        <f aca="false">AF86+AH86+AI86</f>
        <v>-10.45</v>
      </c>
      <c r="AK86" s="6" t="n">
        <f aca="false">AJ86/(AD86+AE86*1.5+(O86+P86+R86+T86+V86)*3+(Q86+S86+U86)*2)</f>
        <v>-0.186607142857143</v>
      </c>
      <c r="AL86" s="7" t="n">
        <f aca="false">0.5+AK86*4</f>
        <v>-0.246428571428572</v>
      </c>
      <c r="AM86" s="3" t="str">
        <f aca="false">IF(AC86="","",IF(AC86="分","分",IF(AJ86=0,"分",IF(AC86="攻",IF(AJ86&gt;0,"一致","不一致"),IF(AJ86&gt;=0,"不一致","一致")))))</f>
        <v>一致</v>
      </c>
      <c r="AN86" s="8" t="n">
        <f aca="false">IF(AC86="","",ABS(AK86))</f>
        <v>0.186607142857143</v>
      </c>
      <c r="AO86" s="3" t="n">
        <f aca="false">AP86-AQ86</f>
        <v>1</v>
      </c>
      <c r="AP86" s="1" t="n">
        <v>3</v>
      </c>
      <c r="AQ86" s="2" t="n">
        <v>2</v>
      </c>
      <c r="AR86" s="3" t="s">
        <v>53</v>
      </c>
      <c r="AT86" s="1" t="s">
        <v>203</v>
      </c>
      <c r="AU86" s="2" t="s">
        <v>54</v>
      </c>
      <c r="AV86" s="17" t="n">
        <f aca="false">IF(AK86&gt;0.5/4,0.5/4,IF(AK86&lt;0.5/-4,0.5/-4,AK86))</f>
        <v>-0.125</v>
      </c>
      <c r="AX86" s="9" t="n">
        <f aca="false">AW86*((O86+P86+U86+V86)*3+C86+H86+Q86+R86)/60+1</f>
        <v>1</v>
      </c>
    </row>
    <row r="87" customFormat="false" ht="12.8" hidden="false" customHeight="false" outlineLevel="0" collapsed="false">
      <c r="A87" s="1" t="n">
        <v>86</v>
      </c>
      <c r="B87" s="1" t="s">
        <v>204</v>
      </c>
      <c r="C87" s="1" t="n">
        <v>20</v>
      </c>
      <c r="E87" s="1" t="n">
        <v>1</v>
      </c>
      <c r="F87" s="1" t="n">
        <v>3</v>
      </c>
      <c r="G87" s="2" t="n">
        <v>3</v>
      </c>
      <c r="H87" s="3" t="n">
        <v>17</v>
      </c>
      <c r="L87" s="4" t="n">
        <v>2</v>
      </c>
      <c r="O87" s="37" t="n">
        <v>9</v>
      </c>
      <c r="Q87" s="1" t="n">
        <v>4</v>
      </c>
      <c r="R87" s="20" t="n">
        <v>4</v>
      </c>
      <c r="S87" s="20" t="n">
        <v>2</v>
      </c>
      <c r="W87" s="3" t="n">
        <v>0.9</v>
      </c>
      <c r="X87" s="1" t="n">
        <v>1</v>
      </c>
      <c r="Y87" s="1" t="n">
        <v>1</v>
      </c>
      <c r="Z87" s="1" t="n">
        <v>1</v>
      </c>
      <c r="AA87" s="2" t="n">
        <v>1</v>
      </c>
      <c r="AB87" s="5" t="s">
        <v>205</v>
      </c>
      <c r="AC87" s="5" t="s">
        <v>58</v>
      </c>
      <c r="AD87" s="3" t="n">
        <f aca="false">$C87+$D87*2+$E87*0.5+$F87+$G87*0.5</f>
        <v>25</v>
      </c>
      <c r="AE87" s="1" t="n">
        <f aca="false">$H87+$I87*3+$J87*0.5+$K87+$L87*0.5+$M87*0.1+$N87*0.2</f>
        <v>18</v>
      </c>
      <c r="AF87" s="1" t="n">
        <f aca="false">$AD87*$W87*$AA87-1.5*$AE87*$X87</f>
        <v>-4.5</v>
      </c>
      <c r="AG87" s="1" t="n">
        <f aca="false">$O87*$Y87-2*($P87*$Z87+R87)</f>
        <v>1</v>
      </c>
      <c r="AH87" s="1" t="n">
        <f aca="false">IF($AG87&lt;0,$AG87*1.5,$AG87*3)</f>
        <v>3</v>
      </c>
      <c r="AI87" s="1" t="n">
        <f aca="false">(Q87+S87+U87)*2-(T87+V87)*3</f>
        <v>12</v>
      </c>
      <c r="AJ87" s="2" t="n">
        <f aca="false">AF87+AH87+AI87</f>
        <v>10.5</v>
      </c>
      <c r="AK87" s="6" t="n">
        <f aca="false">AJ87/(AD87+AE87*1.5+(O87+P87+R87+T87+V87)*3+(Q87+S87+U87)*2)</f>
        <v>0.101941747572816</v>
      </c>
      <c r="AL87" s="7" t="n">
        <f aca="false">0.5+AK87*4</f>
        <v>0.907766990291262</v>
      </c>
      <c r="AM87" s="3" t="str">
        <f aca="false">IF(AC87="","",IF(AC87="分","分",IF(AJ87=0,"分",IF(AC87="攻",IF(AJ87&gt;0,"一致","不一致"),IF(AJ87&gt;=0,"不一致","一致")))))</f>
        <v>一致</v>
      </c>
      <c r="AN87" s="8" t="n">
        <f aca="false">IF(AC87="","",ABS(AK87))</f>
        <v>0.101941747572816</v>
      </c>
      <c r="AO87" s="3" t="n">
        <f aca="false">AP87-AQ87</f>
        <v>2</v>
      </c>
      <c r="AP87" s="1" t="n">
        <v>4</v>
      </c>
      <c r="AQ87" s="2" t="n">
        <v>2</v>
      </c>
      <c r="AR87" s="3" t="s">
        <v>53</v>
      </c>
      <c r="AT87" s="1" t="s">
        <v>54</v>
      </c>
      <c r="AV87" s="17" t="n">
        <f aca="false">IF(AK87&gt;0.5/4,0.5/4,IF(AK87&lt;0.5/-4,0.5/-4,AK87))</f>
        <v>0.101941747572816</v>
      </c>
      <c r="AW87" s="3" t="n">
        <v>7.5</v>
      </c>
      <c r="AX87" s="9" t="n">
        <f aca="false">AW87*((O87+P87+U87+V87)*3+C87+H87+Q87+R87)/60+1</f>
        <v>10</v>
      </c>
    </row>
    <row r="88" customFormat="false" ht="12.8" hidden="false" customHeight="false" outlineLevel="0" collapsed="false">
      <c r="A88" s="1" t="n">
        <v>87</v>
      </c>
      <c r="B88" s="1" t="s">
        <v>206</v>
      </c>
      <c r="C88" s="1" t="n">
        <v>26</v>
      </c>
      <c r="H88" s="3" t="n">
        <v>12</v>
      </c>
      <c r="M88" s="4" t="n">
        <v>24</v>
      </c>
      <c r="N88" s="2" t="n">
        <v>5</v>
      </c>
      <c r="S88" s="1" t="n">
        <v>1</v>
      </c>
      <c r="T88" s="1" t="n">
        <v>1</v>
      </c>
      <c r="W88" s="3" t="n">
        <v>0.5</v>
      </c>
      <c r="X88" s="1" t="n">
        <v>1</v>
      </c>
      <c r="Y88" s="1" t="n">
        <v>1</v>
      </c>
      <c r="Z88" s="1" t="n">
        <v>1</v>
      </c>
      <c r="AA88" s="2" t="n">
        <v>0.75</v>
      </c>
      <c r="AB88" s="32" t="s">
        <v>207</v>
      </c>
      <c r="AC88" s="5" t="s">
        <v>52</v>
      </c>
      <c r="AD88" s="3" t="n">
        <f aca="false">$C88+$D88*2+$E88*0.5+$F88+$G88*0.5</f>
        <v>26</v>
      </c>
      <c r="AE88" s="1" t="n">
        <f aca="false">$H88+$I88*3+$J88*0.5+$K88+$L88*0.5+$M88*0.1+$N88*0.2</f>
        <v>15.4</v>
      </c>
      <c r="AF88" s="1" t="n">
        <f aca="false">$AD88*$W88*$AA88-1.5*$AE88*$X88</f>
        <v>-13.35</v>
      </c>
      <c r="AG88" s="1" t="n">
        <f aca="false">$O88*$Y88-2*($P88*$Z88+R88)</f>
        <v>0</v>
      </c>
      <c r="AH88" s="1" t="n">
        <f aca="false">IF($AG88&lt;0,$AG88*1.5,$AG88*3)</f>
        <v>0</v>
      </c>
      <c r="AI88" s="1" t="n">
        <f aca="false">(Q88+S88+U88)*2-(T88+V88)*3</f>
        <v>-1</v>
      </c>
      <c r="AJ88" s="2" t="n">
        <f aca="false">AF88+AH88+AI88</f>
        <v>-14.35</v>
      </c>
      <c r="AK88" s="6" t="n">
        <f aca="false">AJ88/(AD88+AE88*1.5+(O88+P88+R88+T88+V88)*3+(Q88+S88+U88)*2)</f>
        <v>-0.265249537892791</v>
      </c>
      <c r="AL88" s="7" t="n">
        <f aca="false">0.5+AK88*4</f>
        <v>-0.560998151571165</v>
      </c>
      <c r="AM88" s="3" t="str">
        <f aca="false">IF(AC88="","",IF(AC88="分","分",IF(AJ88=0,"分",IF(AC88="攻",IF(AJ88&gt;0,"一致","不一致"),IF(AJ88&gt;=0,"不一致","一致")))))</f>
        <v>一致</v>
      </c>
      <c r="AN88" s="8" t="n">
        <f aca="false">IF(AC88="","",ABS(AK88))</f>
        <v>0.265249537892791</v>
      </c>
      <c r="AO88" s="3" t="n">
        <f aca="false">AP88-AQ88</f>
        <v>-2</v>
      </c>
      <c r="AP88" s="1" t="n">
        <v>2</v>
      </c>
      <c r="AQ88" s="2" t="n">
        <v>4</v>
      </c>
      <c r="AR88" s="3" t="s">
        <v>105</v>
      </c>
      <c r="AT88" s="1" t="s">
        <v>54</v>
      </c>
      <c r="AV88" s="17" t="n">
        <f aca="false">IF(AK88&gt;0.5/4,0.5/4,IF(AK88&lt;0.5/-4,0.5/-4,AK88))</f>
        <v>-0.125</v>
      </c>
      <c r="AX88" s="9" t="n">
        <f aca="false">AW88*((O88+P88+U88+V88)*3+C88+H88+Q88+R88)/60+1</f>
        <v>1</v>
      </c>
    </row>
    <row r="89" customFormat="false" ht="12.8" hidden="false" customHeight="false" outlineLevel="0" collapsed="false">
      <c r="A89" s="1" t="n">
        <v>88</v>
      </c>
      <c r="B89" s="1" t="s">
        <v>208</v>
      </c>
      <c r="C89" s="1" t="n">
        <v>22.5</v>
      </c>
      <c r="E89" s="1" t="n">
        <v>1</v>
      </c>
      <c r="H89" s="3" t="n">
        <v>9.5</v>
      </c>
      <c r="O89" s="3" t="n">
        <v>6</v>
      </c>
      <c r="P89" s="1" t="n">
        <v>6</v>
      </c>
      <c r="Q89" s="1" t="n">
        <v>3</v>
      </c>
      <c r="R89" s="20" t="n">
        <v>3.5</v>
      </c>
      <c r="W89" s="3" t="n">
        <v>1</v>
      </c>
      <c r="X89" s="1" t="n">
        <v>1</v>
      </c>
      <c r="Y89" s="1" t="n">
        <v>1</v>
      </c>
      <c r="Z89" s="1" t="n">
        <v>0.75</v>
      </c>
      <c r="AA89" s="2" t="n">
        <v>1.5</v>
      </c>
      <c r="AB89" s="18" t="s">
        <v>209</v>
      </c>
      <c r="AC89" s="5" t="s">
        <v>58</v>
      </c>
      <c r="AD89" s="3" t="n">
        <f aca="false">$C89+$D89*2+$E89*0.5+$F89+$G89*0.5</f>
        <v>23</v>
      </c>
      <c r="AE89" s="1" t="n">
        <f aca="false">$H89+$I89*3+$J89*0.5+$K89+$L89*0.5+$M89*0.1+$N89*0.2</f>
        <v>9.5</v>
      </c>
      <c r="AF89" s="1" t="n">
        <f aca="false">$AD89*$W89*$AA89-1.5*$AE89*$X89</f>
        <v>20.25</v>
      </c>
      <c r="AG89" s="1" t="n">
        <f aca="false">$O89*$Y89-2*($P89*$Z89+R89)</f>
        <v>-10</v>
      </c>
      <c r="AH89" s="1" t="n">
        <f aca="false">IF($AG89&lt;0,$AG89*1.5,$AG89*3)</f>
        <v>-15</v>
      </c>
      <c r="AI89" s="1" t="n">
        <f aca="false">(Q89+S89+U89)*2-(T89+V89)*3</f>
        <v>6</v>
      </c>
      <c r="AJ89" s="2" t="n">
        <f aca="false">AF89+AH89+AI89</f>
        <v>11.25</v>
      </c>
      <c r="AK89" s="6" t="n">
        <f aca="false">AJ89/(AD89+AE89*1.5+(O89+P89+R89+T89+V89)*3+(Q89+S89+U89)*2)</f>
        <v>0.125348189415042</v>
      </c>
      <c r="AL89" s="7" t="n">
        <f aca="false">0.5+AK89*4</f>
        <v>1.00139275766017</v>
      </c>
      <c r="AM89" s="3" t="str">
        <f aca="false">IF(AC89="","",IF(AC89="分","分",IF(AJ89=0,"分",IF(AC89="攻",IF(AJ89&gt;0,"一致","不一致"),IF(AJ89&gt;=0,"不一致","一致")))))</f>
        <v>一致</v>
      </c>
      <c r="AN89" s="8" t="n">
        <f aca="false">IF(AC89="","",ABS(AK89))</f>
        <v>0.125348189415042</v>
      </c>
      <c r="AO89" s="3" t="n">
        <f aca="false">AP89-AQ89</f>
        <v>0</v>
      </c>
      <c r="AP89" s="1" t="n">
        <v>3</v>
      </c>
      <c r="AQ89" s="2" t="n">
        <v>3</v>
      </c>
      <c r="AR89" s="3" t="s">
        <v>143</v>
      </c>
      <c r="AT89" s="1" t="s">
        <v>54</v>
      </c>
      <c r="AV89" s="17" t="n">
        <f aca="false">IF(AK89&gt;0.5/4,0.5/4,IF(AK89&lt;0.5/-4,0.5/-4,AK89))</f>
        <v>0.125</v>
      </c>
      <c r="AX89" s="9" t="n">
        <f aca="false">AW89*((O89+P89+U89+V89)*3+C89+H89+Q89+R89)/60+1</f>
        <v>1</v>
      </c>
    </row>
    <row r="90" customFormat="false" ht="12.8" hidden="false" customHeight="false" outlineLevel="0" collapsed="false">
      <c r="A90" s="1" t="n">
        <v>89</v>
      </c>
      <c r="B90" s="1" t="s">
        <v>210</v>
      </c>
      <c r="C90" s="1" t="n">
        <v>14</v>
      </c>
      <c r="E90" s="1" t="n">
        <v>1</v>
      </c>
      <c r="F90" s="1" t="n">
        <v>2</v>
      </c>
      <c r="G90" s="2" t="n">
        <v>2</v>
      </c>
      <c r="H90" s="3" t="n">
        <v>9</v>
      </c>
      <c r="L90" s="4" t="n">
        <v>2</v>
      </c>
      <c r="M90" s="4" t="n">
        <v>12</v>
      </c>
      <c r="O90" s="3" t="n">
        <v>3</v>
      </c>
      <c r="S90" s="1" t="n">
        <v>1</v>
      </c>
      <c r="W90" s="3" t="n">
        <v>1</v>
      </c>
      <c r="X90" s="38" t="n">
        <v>1.1</v>
      </c>
      <c r="Y90" s="1" t="n">
        <v>1</v>
      </c>
      <c r="Z90" s="1" t="n">
        <v>1</v>
      </c>
      <c r="AA90" s="2" t="n">
        <v>1</v>
      </c>
      <c r="AB90" s="5" t="s">
        <v>211</v>
      </c>
      <c r="AC90" s="5" t="s">
        <v>58</v>
      </c>
      <c r="AD90" s="3" t="n">
        <f aca="false">$C90+$D90*2+$E90*0.5+$F90+$G90*0.5</f>
        <v>17.5</v>
      </c>
      <c r="AE90" s="1" t="n">
        <f aca="false">$H90+$I90*3+$J90*0.5+$K90+$L90*0.5+$M90*0.1+$N90*0.2</f>
        <v>11.2</v>
      </c>
      <c r="AF90" s="1" t="n">
        <f aca="false">$AD90*$W90*$AA90-1.5*$AE90*$X90</f>
        <v>-0.979999999999997</v>
      </c>
      <c r="AG90" s="1" t="n">
        <f aca="false">$O90*$Y90-2*($P90*$Z90+R90)</f>
        <v>3</v>
      </c>
      <c r="AH90" s="1" t="n">
        <f aca="false">IF($AG90&lt;0,$AG90*1.5,$AG90*3)</f>
        <v>9</v>
      </c>
      <c r="AI90" s="1" t="n">
        <f aca="false">(Q90+S90+U90)*2-(T90+V90)*3</f>
        <v>2</v>
      </c>
      <c r="AJ90" s="2" t="n">
        <f aca="false">AF90+AH90+AI90</f>
        <v>10.02</v>
      </c>
      <c r="AK90" s="6" t="n">
        <f aca="false">AJ90/(AD90+AE90*1.5+(O90+P90+R90+T90+V90)*3+(Q90+S90+U90)*2)</f>
        <v>0.221192052980133</v>
      </c>
      <c r="AL90" s="7" t="n">
        <f aca="false">0.5+AK90*4</f>
        <v>1.38476821192053</v>
      </c>
      <c r="AM90" s="3" t="str">
        <f aca="false">IF(AC90="","",IF(AC90="分","分",IF(AJ90=0,"分",IF(AC90="攻",IF(AJ90&gt;0,"一致","不一致"),IF(AJ90&gt;=0,"不一致","一致")))))</f>
        <v>一致</v>
      </c>
      <c r="AN90" s="8" t="n">
        <f aca="false">IF(AC90="","",ABS(AK90))</f>
        <v>0.221192052980133</v>
      </c>
      <c r="AO90" s="3" t="n">
        <f aca="false">AP90-AQ90</f>
        <v>0</v>
      </c>
      <c r="AP90" s="1" t="n">
        <v>3</v>
      </c>
      <c r="AQ90" s="2" t="n">
        <v>3</v>
      </c>
      <c r="AR90" s="3" t="s">
        <v>59</v>
      </c>
      <c r="AT90" s="1" t="s">
        <v>97</v>
      </c>
      <c r="AV90" s="17" t="n">
        <f aca="false">IF(AK90&gt;0.5/4,0.5/4,IF(AK90&lt;0.5/-4,0.5/-4,AK90))</f>
        <v>0.125</v>
      </c>
      <c r="AX90" s="9" t="n">
        <f aca="false">AW90*((O90+P90+U90+V90)*3+C90+H90+Q90+R90)/60+1</f>
        <v>1</v>
      </c>
    </row>
    <row r="91" customFormat="false" ht="12.8" hidden="false" customHeight="false" outlineLevel="0" collapsed="false">
      <c r="A91" s="1" t="n">
        <v>90</v>
      </c>
      <c r="B91" s="1" t="s">
        <v>212</v>
      </c>
      <c r="C91" s="1" t="n">
        <v>36</v>
      </c>
      <c r="H91" s="3" t="n">
        <v>16.5</v>
      </c>
      <c r="J91" s="1" t="n">
        <v>1</v>
      </c>
      <c r="M91" s="4" t="n">
        <v>36</v>
      </c>
      <c r="O91" s="3" t="n">
        <v>6</v>
      </c>
      <c r="P91" s="1" t="n">
        <v>3</v>
      </c>
      <c r="R91" s="1" t="n">
        <v>3</v>
      </c>
      <c r="T91" s="1" t="n">
        <v>1</v>
      </c>
      <c r="V91" s="2" t="n">
        <v>3</v>
      </c>
      <c r="W91" s="39" t="n">
        <v>0.7</v>
      </c>
      <c r="X91" s="1" t="n">
        <v>1.1</v>
      </c>
      <c r="Y91" s="1" t="n">
        <v>1</v>
      </c>
      <c r="Z91" s="1" t="n">
        <v>0.25</v>
      </c>
      <c r="AA91" s="2" t="n">
        <v>0.5</v>
      </c>
      <c r="AB91" s="22" t="s">
        <v>213</v>
      </c>
      <c r="AC91" s="5" t="s">
        <v>52</v>
      </c>
      <c r="AD91" s="3" t="n">
        <f aca="false">$C91+$D91*2+$E91*0.5+$F91+$G91*0.5</f>
        <v>36</v>
      </c>
      <c r="AE91" s="1" t="n">
        <f aca="false">$H91+$I91*3+$J91*0.5+$K91+$L91*0.5+$M91*0.1+$N91*0.2</f>
        <v>20.6</v>
      </c>
      <c r="AF91" s="1" t="n">
        <f aca="false">$AD91*$W91*$AA91-1.5*$AE91*$X91</f>
        <v>-21.39</v>
      </c>
      <c r="AG91" s="1" t="n">
        <f aca="false">$O91*$Y91-2*($P91*$Z91+R91)</f>
        <v>-1.5</v>
      </c>
      <c r="AH91" s="1" t="n">
        <f aca="false">IF($AG91&lt;0,$AG91*1.5,$AG91*3)</f>
        <v>-2.25</v>
      </c>
      <c r="AI91" s="1" t="n">
        <f aca="false">(Q91+S91+U91)*2-(T91+V91)*3</f>
        <v>-12</v>
      </c>
      <c r="AJ91" s="2" t="n">
        <f aca="false">AF91+AH91+AI91</f>
        <v>-35.64</v>
      </c>
      <c r="AK91" s="6" t="n">
        <f aca="false">AJ91/(AD91+AE91*1.5+(O91+P91+R91+T91+V91)*3+(Q91+S91+U91)*2)</f>
        <v>-0.310182767624021</v>
      </c>
      <c r="AL91" s="7" t="n">
        <f aca="false">0.5+AK91*4</f>
        <v>-0.740731070496083</v>
      </c>
      <c r="AM91" s="3" t="str">
        <f aca="false">IF(AC91="","",IF(AC91="分","分",IF(AJ91=0,"分",IF(AC91="攻",IF(AJ91&gt;0,"一致","不一致"),IF(AJ91&gt;=0,"不一致","一致")))))</f>
        <v>一致</v>
      </c>
      <c r="AN91" s="8" t="n">
        <f aca="false">IF(AC91="","",ABS(AK91))</f>
        <v>0.310182767624021</v>
      </c>
      <c r="AO91" s="3" t="n">
        <f aca="false">AP91-AQ91</f>
        <v>-2</v>
      </c>
      <c r="AP91" s="1" t="n">
        <v>2</v>
      </c>
      <c r="AQ91" s="2" t="n">
        <v>4</v>
      </c>
      <c r="AR91" s="3" t="s">
        <v>53</v>
      </c>
      <c r="AT91" s="1" t="s">
        <v>54</v>
      </c>
      <c r="AV91" s="17" t="n">
        <f aca="false">IF(AK91&gt;0.5/4,0.5/4,IF(AK91&lt;0.5/-4,0.5/-4,AK91))</f>
        <v>-0.125</v>
      </c>
      <c r="AX91" s="9" t="n">
        <f aca="false">AW91*((O91+P91+U91+V91)*3+C91+H91+Q91+R91)/60+1</f>
        <v>1</v>
      </c>
    </row>
    <row r="92" customFormat="false" ht="12.8" hidden="false" customHeight="false" outlineLevel="0" collapsed="false">
      <c r="A92" s="1" t="n">
        <v>91</v>
      </c>
      <c r="B92" s="1" t="s">
        <v>214</v>
      </c>
      <c r="C92" s="1" t="n">
        <v>17.5</v>
      </c>
      <c r="E92" s="1" t="n">
        <v>1</v>
      </c>
      <c r="F92" s="1" t="n">
        <v>3</v>
      </c>
      <c r="G92" s="2" t="n">
        <v>6</v>
      </c>
      <c r="H92" s="3" t="n">
        <v>9</v>
      </c>
      <c r="R92" s="1" t="n">
        <v>2</v>
      </c>
      <c r="S92" s="1" t="n">
        <v>1</v>
      </c>
      <c r="W92" s="3" t="n">
        <v>1</v>
      </c>
      <c r="X92" s="1" t="n">
        <v>1</v>
      </c>
      <c r="Y92" s="1" t="n">
        <v>1</v>
      </c>
      <c r="Z92" s="1" t="n">
        <v>1</v>
      </c>
      <c r="AA92" s="2" t="n">
        <v>0.75</v>
      </c>
      <c r="AB92" s="35" t="s">
        <v>215</v>
      </c>
      <c r="AC92" s="5" t="s">
        <v>58</v>
      </c>
      <c r="AD92" s="3" t="n">
        <f aca="false">$C92+$D92*2+$E92*0.5+$F92+$G92*0.5</f>
        <v>24</v>
      </c>
      <c r="AE92" s="1" t="n">
        <f aca="false">$H92+$I92*3+$J92*0.5+$K92+$L92*0.5+$M92*0.1+$N92*0.2</f>
        <v>9</v>
      </c>
      <c r="AF92" s="1" t="n">
        <f aca="false">$AD92*$W92*$AA92-1.5*$AE92*$X92</f>
        <v>4.5</v>
      </c>
      <c r="AG92" s="1" t="n">
        <f aca="false">$O92*$Y92-2*($P92*$Z92+R92)</f>
        <v>-4</v>
      </c>
      <c r="AH92" s="1" t="n">
        <f aca="false">IF($AG92&lt;0,$AG92*1.5,$AG92*3)</f>
        <v>-6</v>
      </c>
      <c r="AI92" s="1" t="n">
        <f aca="false">(Q92+S92+U92)*2-(T92+V92)*3</f>
        <v>2</v>
      </c>
      <c r="AJ92" s="2" t="n">
        <f aca="false">AF92+AH92+AI92</f>
        <v>0.5</v>
      </c>
      <c r="AK92" s="6" t="n">
        <f aca="false">AJ92/(AD92+AE92*1.5+(O92+P92+R92+T92+V92)*3+(Q92+S92+U92)*2)</f>
        <v>0.010989010989011</v>
      </c>
      <c r="AL92" s="7" t="n">
        <f aca="false">0.5+AK92*4</f>
        <v>0.543956043956044</v>
      </c>
      <c r="AM92" s="3" t="str">
        <f aca="false">IF(AC92="","",IF(AC92="分","分",IF(AJ92=0,"分",IF(AC92="攻",IF(AJ92&gt;0,"一致","不一致"),IF(AJ92&gt;=0,"不一致","一致")))))</f>
        <v>一致</v>
      </c>
      <c r="AN92" s="8" t="n">
        <f aca="false">IF(AC92="","",ABS(AK92))</f>
        <v>0.010989010989011</v>
      </c>
      <c r="AO92" s="3" t="n">
        <f aca="false">AP92-AQ92</f>
        <v>0</v>
      </c>
      <c r="AP92" s="1" t="n">
        <v>3</v>
      </c>
      <c r="AQ92" s="2" t="n">
        <v>3</v>
      </c>
      <c r="AR92" s="3" t="s">
        <v>59</v>
      </c>
      <c r="AT92" s="1" t="s">
        <v>97</v>
      </c>
      <c r="AV92" s="17" t="n">
        <f aca="false">IF(AK92&gt;0.5/4,0.5/4,IF(AK92&lt;0.5/-4,0.5/-4,AK92))</f>
        <v>0.010989010989011</v>
      </c>
      <c r="AX92" s="9" t="n">
        <f aca="false">AW92*((O92+P92+U92+V92)*3+C92+H92+Q92+R92)/60+1</f>
        <v>1</v>
      </c>
    </row>
    <row r="93" customFormat="false" ht="12.8" hidden="false" customHeight="false" outlineLevel="0" collapsed="false">
      <c r="A93" s="1" t="n">
        <v>92</v>
      </c>
      <c r="B93" s="1" t="s">
        <v>216</v>
      </c>
      <c r="C93" s="1" t="n">
        <v>18</v>
      </c>
      <c r="G93" s="2" t="n">
        <v>2</v>
      </c>
      <c r="H93" s="3" t="n">
        <v>10</v>
      </c>
      <c r="J93" s="1" t="n">
        <v>1</v>
      </c>
      <c r="M93" s="4" t="n">
        <v>18</v>
      </c>
      <c r="O93" s="3" t="n">
        <v>9</v>
      </c>
      <c r="P93" s="1" t="n">
        <v>5</v>
      </c>
      <c r="T93" s="1" t="n">
        <v>1</v>
      </c>
      <c r="W93" s="3" t="n">
        <v>1</v>
      </c>
      <c r="X93" s="1" t="n">
        <v>1</v>
      </c>
      <c r="Y93" s="1" t="n">
        <v>1</v>
      </c>
      <c r="Z93" s="1" t="n">
        <v>1</v>
      </c>
      <c r="AA93" s="2" t="n">
        <v>1</v>
      </c>
      <c r="AC93" s="5" t="s">
        <v>122</v>
      </c>
      <c r="AD93" s="3" t="n">
        <f aca="false">$C93+$D93*2+$E93*0.5+$F93+$G93*0.5</f>
        <v>19</v>
      </c>
      <c r="AE93" s="1" t="n">
        <f aca="false">$H93+$I93*3+$J93*0.5+$K93+$L93*0.5+$M93*0.1+$N93*0.2</f>
        <v>12.3</v>
      </c>
      <c r="AF93" s="1" t="n">
        <f aca="false">$AD93*$W93*$AA93-1.5*$AE93*$X93</f>
        <v>0.549999999999997</v>
      </c>
      <c r="AG93" s="1" t="n">
        <f aca="false">$O93*$Y93-2*($P93*$Z93+R93)</f>
        <v>-1</v>
      </c>
      <c r="AH93" s="1" t="n">
        <f aca="false">IF($AG93&lt;0,$AG93*1.5,$AG93*3)</f>
        <v>-1.5</v>
      </c>
      <c r="AI93" s="1" t="n">
        <f aca="false">(Q93+S93+U93)*2-(T93+V93)*3</f>
        <v>-3</v>
      </c>
      <c r="AJ93" s="2" t="n">
        <f aca="false">AF93+AH93+AI93</f>
        <v>-3.95</v>
      </c>
      <c r="AK93" s="6" t="n">
        <f aca="false">AJ93/(AD93+AE93*1.5+(O93+P93+R93+T93+V93)*3+(Q93+S93+U93)*2)</f>
        <v>-0.0479078229229837</v>
      </c>
      <c r="AL93" s="7" t="n">
        <f aca="false">0.5+AK93*4</f>
        <v>0.308368708308065</v>
      </c>
      <c r="AM93" s="3" t="str">
        <f aca="false">IF(AC93="","",IF(AC93="分","分",IF(AJ93=0,"分",IF(AC93="攻",IF(AJ93&gt;0,"一致","不一致"),IF(AJ93&gt;=0,"不一致","一致")))))</f>
        <v>分</v>
      </c>
      <c r="AN93" s="8" t="n">
        <f aca="false">IF(AC93="","",ABS(AK93))</f>
        <v>0.0479078229229837</v>
      </c>
      <c r="AO93" s="3" t="n">
        <f aca="false">AP93-AQ93</f>
        <v>0</v>
      </c>
      <c r="AP93" s="1" t="n">
        <v>3</v>
      </c>
      <c r="AQ93" s="2" t="n">
        <v>3</v>
      </c>
      <c r="AR93" s="3" t="s">
        <v>54</v>
      </c>
      <c r="AT93" s="1" t="s">
        <v>59</v>
      </c>
      <c r="AV93" s="17" t="n">
        <f aca="false">IF(AK93&gt;0.5/4,0.5/4,IF(AK93&lt;0.5/-4,0.5/-4,AK93))</f>
        <v>-0.0479078229229837</v>
      </c>
      <c r="AX93" s="9" t="n">
        <f aca="false">AW93*((O93+P93+U93+V93)*3+C93+H93+Q93+R93)/60+1</f>
        <v>1</v>
      </c>
    </row>
    <row r="94" customFormat="false" ht="12.8" hidden="false" customHeight="false" outlineLevel="0" collapsed="false">
      <c r="A94" s="1" t="n">
        <v>93</v>
      </c>
      <c r="B94" s="1" t="s">
        <v>217</v>
      </c>
      <c r="C94" s="1" t="n">
        <v>27</v>
      </c>
      <c r="H94" s="3" t="n">
        <v>20</v>
      </c>
      <c r="O94" s="3" t="n">
        <v>3</v>
      </c>
      <c r="R94" s="1" t="n">
        <v>2</v>
      </c>
      <c r="T94" s="1" t="n">
        <v>1</v>
      </c>
      <c r="W94" s="3" t="n">
        <v>1</v>
      </c>
      <c r="X94" s="1" t="n">
        <v>1</v>
      </c>
      <c r="Y94" s="1" t="n">
        <v>1</v>
      </c>
      <c r="Z94" s="1" t="n">
        <v>1</v>
      </c>
      <c r="AA94" s="2" t="n">
        <v>0.5</v>
      </c>
      <c r="AB94" s="22" t="s">
        <v>218</v>
      </c>
      <c r="AC94" s="5" t="s">
        <v>52</v>
      </c>
      <c r="AD94" s="3" t="n">
        <f aca="false">$C94+$D94*2+$E94*0.5+$F94+$G94*0.5</f>
        <v>27</v>
      </c>
      <c r="AE94" s="1" t="n">
        <f aca="false">$H94+$I94*3+$J94*0.5+$K94+$L94*0.5+$M94*0.1+$N94*0.2</f>
        <v>20</v>
      </c>
      <c r="AF94" s="1" t="n">
        <f aca="false">$AD94*$W94*$AA94-1.5*$AE94*$X94</f>
        <v>-16.5</v>
      </c>
      <c r="AG94" s="1" t="n">
        <f aca="false">$O94*$Y94-2*($P94*$Z94+R94)</f>
        <v>-1</v>
      </c>
      <c r="AH94" s="1" t="n">
        <f aca="false">IF($AG94&lt;0,$AG94*1.5,$AG94*3)</f>
        <v>-1.5</v>
      </c>
      <c r="AI94" s="1" t="n">
        <f aca="false">(Q94+S94+U94)*2-(T94+V94)*3</f>
        <v>-3</v>
      </c>
      <c r="AJ94" s="2" t="n">
        <f aca="false">AF94+AH94+AI94</f>
        <v>-21</v>
      </c>
      <c r="AK94" s="6" t="n">
        <f aca="false">AJ94/(AD94+AE94*1.5+(O94+P94+R94+T94+V94)*3+(Q94+S94+U94)*2)</f>
        <v>-0.28</v>
      </c>
      <c r="AL94" s="7" t="n">
        <f aca="false">0.5+AK94*4</f>
        <v>-0.62</v>
      </c>
      <c r="AM94" s="3" t="str">
        <f aca="false">IF(AC94="","",IF(AC94="分","分",IF(AJ94=0,"分",IF(AC94="攻",IF(AJ94&gt;0,"一致","不一致"),IF(AJ94&gt;=0,"不一致","一致")))))</f>
        <v>一致</v>
      </c>
      <c r="AN94" s="8" t="n">
        <f aca="false">IF(AC94="","",ABS(AK94))</f>
        <v>0.28</v>
      </c>
      <c r="AO94" s="3" t="n">
        <f aca="false">AP94-AQ94</f>
        <v>1</v>
      </c>
      <c r="AP94" s="1" t="n">
        <v>4</v>
      </c>
      <c r="AQ94" s="2" t="n">
        <v>3</v>
      </c>
      <c r="AR94" s="3" t="s">
        <v>59</v>
      </c>
      <c r="AT94" s="1" t="s">
        <v>53</v>
      </c>
      <c r="AV94" s="17" t="n">
        <f aca="false">IF(AK94&gt;0.5/4,0.5/4,IF(AK94&lt;0.5/-4,0.5/-4,AK94))</f>
        <v>-0.125</v>
      </c>
      <c r="AX94" s="9" t="n">
        <f aca="false">AW94*((O94+P94+U94+V94)*3+C94+H94+Q94+R94)/60+1</f>
        <v>1</v>
      </c>
    </row>
    <row r="95" customFormat="false" ht="12.8" hidden="false" customHeight="false" outlineLevel="0" collapsed="false">
      <c r="A95" s="1" t="n">
        <v>94</v>
      </c>
      <c r="B95" s="1" t="s">
        <v>219</v>
      </c>
      <c r="C95" s="1" t="n">
        <v>16</v>
      </c>
      <c r="H95" s="3" t="n">
        <v>10</v>
      </c>
      <c r="J95" s="1" t="n">
        <v>1</v>
      </c>
      <c r="O95" s="37" t="n">
        <v>14</v>
      </c>
      <c r="P95" s="1" t="n">
        <v>8</v>
      </c>
      <c r="S95" s="1" t="n">
        <v>1</v>
      </c>
      <c r="W95" s="3" t="n">
        <v>0.9</v>
      </c>
      <c r="X95" s="1" t="n">
        <v>1</v>
      </c>
      <c r="Y95" s="1" t="n">
        <v>1</v>
      </c>
      <c r="Z95" s="1" t="n">
        <v>1</v>
      </c>
      <c r="AA95" s="2" t="n">
        <v>0.75</v>
      </c>
      <c r="AB95" s="19" t="s">
        <v>220</v>
      </c>
      <c r="AC95" s="5" t="s">
        <v>52</v>
      </c>
      <c r="AD95" s="3" t="n">
        <f aca="false">$C95+$D95*2+$E95*0.5+$F95+$G95*0.5</f>
        <v>16</v>
      </c>
      <c r="AE95" s="1" t="n">
        <f aca="false">$H95+$I95*3+$J95*0.5+$K95+$L95*0.5+$M95*0.1+$N95*0.2</f>
        <v>10.5</v>
      </c>
      <c r="AF95" s="1" t="n">
        <f aca="false">$AD95*$W95*$AA95-1.5*$AE95*$X95</f>
        <v>-4.95</v>
      </c>
      <c r="AG95" s="1" t="n">
        <f aca="false">$O95*$Y95-2*($P95*$Z95+R95)</f>
        <v>-2</v>
      </c>
      <c r="AH95" s="1" t="n">
        <f aca="false">IF($AG95&lt;0,$AG95*1.5,$AG95*3)</f>
        <v>-3</v>
      </c>
      <c r="AI95" s="1" t="n">
        <f aca="false">(Q95+S95+U95)*2-(T95+V95)*3</f>
        <v>2</v>
      </c>
      <c r="AJ95" s="2" t="n">
        <f aca="false">AF95+AH95+AI95</f>
        <v>-5.95</v>
      </c>
      <c r="AK95" s="6" t="n">
        <f aca="false">AJ95/(AD95+AE95*1.5+(O95+P95+R95+T95+V95)*3+(Q95+S95+U95)*2)</f>
        <v>-0.0596491228070175</v>
      </c>
      <c r="AL95" s="7" t="n">
        <f aca="false">0.5+AK95*4</f>
        <v>0.26140350877193</v>
      </c>
      <c r="AM95" s="3" t="str">
        <f aca="false">IF(AC95="","",IF(AC95="分","分",IF(AJ95=0,"分",IF(AC95="攻",IF(AJ95&gt;0,"一致","不一致"),IF(AJ95&gt;=0,"不一致","一致")))))</f>
        <v>一致</v>
      </c>
      <c r="AN95" s="8" t="n">
        <f aca="false">IF(AC95="","",ABS(AK95))</f>
        <v>0.0596491228070175</v>
      </c>
      <c r="AO95" s="3" t="n">
        <f aca="false">AP95-AQ95</f>
        <v>2</v>
      </c>
      <c r="AP95" s="1" t="n">
        <v>4</v>
      </c>
      <c r="AQ95" s="2" t="n">
        <v>2</v>
      </c>
      <c r="AR95" s="3" t="s">
        <v>53</v>
      </c>
      <c r="AT95" s="1" t="s">
        <v>54</v>
      </c>
      <c r="AV95" s="17" t="n">
        <f aca="false">IF(AK95&gt;0.5/4,0.5/4,IF(AK95&lt;0.5/-4,0.5/-4,AK95))</f>
        <v>-0.0596491228070175</v>
      </c>
      <c r="AX95" s="9" t="n">
        <f aca="false">AW95*((O95+P95+U95+V95)*3+C95+H95+Q95+R95)/60+1</f>
        <v>1</v>
      </c>
    </row>
    <row r="96" customFormat="false" ht="12.8" hidden="false" customHeight="false" outlineLevel="0" collapsed="false">
      <c r="A96" s="1" t="n">
        <v>95</v>
      </c>
      <c r="B96" s="1" t="s">
        <v>221</v>
      </c>
      <c r="C96" s="1" t="n">
        <v>18</v>
      </c>
      <c r="E96" s="1" t="n">
        <v>1</v>
      </c>
      <c r="H96" s="3" t="n">
        <v>20</v>
      </c>
      <c r="M96" s="4" t="n">
        <v>48</v>
      </c>
      <c r="T96" s="1" t="n">
        <v>2</v>
      </c>
      <c r="W96" s="3" t="n">
        <v>1</v>
      </c>
      <c r="X96" s="1" t="n">
        <v>0.6</v>
      </c>
      <c r="Y96" s="1" t="n">
        <v>1</v>
      </c>
      <c r="Z96" s="1" t="n">
        <v>1</v>
      </c>
      <c r="AA96" s="2" t="n">
        <v>0.5</v>
      </c>
      <c r="AB96" s="22" t="s">
        <v>107</v>
      </c>
      <c r="AC96" s="5" t="s">
        <v>52</v>
      </c>
      <c r="AD96" s="3" t="n">
        <f aca="false">$C96+$D96*2+$E96*0.5+$F96+$G96*0.5</f>
        <v>18.5</v>
      </c>
      <c r="AE96" s="1" t="n">
        <f aca="false">$H96+$I96*3+$J96*0.5+$K96+$L96*0.5+$M96*0.1+$N96*0.2</f>
        <v>24.8</v>
      </c>
      <c r="AF96" s="1" t="n">
        <f aca="false">$AD96*$W96*$AA96-1.5*$AE96*$X96</f>
        <v>-13.07</v>
      </c>
      <c r="AG96" s="1" t="n">
        <f aca="false">$O96*$Y96-2*($P96*$Z96+R96)</f>
        <v>0</v>
      </c>
      <c r="AH96" s="1" t="n">
        <f aca="false">IF($AG96&lt;0,$AG96*1.5,$AG96*3)</f>
        <v>0</v>
      </c>
      <c r="AI96" s="1" t="n">
        <f aca="false">(Q96+S96+U96)*2-(T96+V96)*3</f>
        <v>-6</v>
      </c>
      <c r="AJ96" s="2" t="n">
        <f aca="false">AF96+AH96+AI96</f>
        <v>-19.07</v>
      </c>
      <c r="AK96" s="6" t="n">
        <f aca="false">AJ96/(AD96+AE96*1.5+(O96+P96+R96+T96+V96)*3+(Q96+S96+U96)*2)</f>
        <v>-0.309076175040519</v>
      </c>
      <c r="AL96" s="7" t="n">
        <f aca="false">0.5+AK96*4</f>
        <v>-0.736304700162075</v>
      </c>
      <c r="AM96" s="3" t="str">
        <f aca="false">IF(AC96="","",IF(AC96="分","分",IF(AJ96=0,"分",IF(AC96="攻",IF(AJ96&gt;0,"一致","不一致"),IF(AJ96&gt;=0,"不一致","一致")))))</f>
        <v>一致</v>
      </c>
      <c r="AN96" s="8" t="n">
        <f aca="false">IF(AC96="","",ABS(AK96))</f>
        <v>0.309076175040519</v>
      </c>
      <c r="AO96" s="3" t="n">
        <f aca="false">AP96-AQ96</f>
        <v>1</v>
      </c>
      <c r="AP96" s="1" t="n">
        <v>3</v>
      </c>
      <c r="AQ96" s="2" t="n">
        <v>2</v>
      </c>
      <c r="AR96" s="3" t="s">
        <v>59</v>
      </c>
      <c r="AT96" s="1" t="s">
        <v>105</v>
      </c>
      <c r="AV96" s="17" t="n">
        <f aca="false">IF(AK96&gt;0.5/4,0.5/4,IF(AK96&lt;0.5/-4,0.5/-4,AK96))</f>
        <v>-0.125</v>
      </c>
      <c r="AX96" s="9" t="n">
        <f aca="false">AW96*((O96+P96+U96+V96)*3+C96+H96+Q96+R96)/60+1</f>
        <v>1</v>
      </c>
    </row>
    <row r="97" customFormat="false" ht="12.8" hidden="false" customHeight="false" outlineLevel="0" collapsed="false">
      <c r="A97" s="1" t="n">
        <v>96</v>
      </c>
      <c r="B97" s="1" t="s">
        <v>222</v>
      </c>
      <c r="C97" s="1" t="n">
        <v>17</v>
      </c>
      <c r="H97" s="3" t="n">
        <v>8</v>
      </c>
      <c r="J97" s="1" t="n">
        <v>1</v>
      </c>
      <c r="O97" s="3" t="n">
        <v>1.5</v>
      </c>
      <c r="R97" s="1" t="n">
        <v>1</v>
      </c>
      <c r="W97" s="3" t="n">
        <v>1</v>
      </c>
      <c r="X97" s="1" t="n">
        <v>1.1</v>
      </c>
      <c r="Y97" s="1" t="n">
        <v>1</v>
      </c>
      <c r="Z97" s="1" t="n">
        <v>1</v>
      </c>
      <c r="AA97" s="2" t="n">
        <v>0.5</v>
      </c>
      <c r="AB97" s="22" t="s">
        <v>107</v>
      </c>
      <c r="AC97" s="5" t="s">
        <v>52</v>
      </c>
      <c r="AD97" s="3" t="n">
        <f aca="false">$C97+$D97*2+$E97*0.5+$F97+$G97*0.5</f>
        <v>17</v>
      </c>
      <c r="AE97" s="1" t="n">
        <f aca="false">$H97+$I97*3+$J97*0.5+$K97+$L97*0.5+$M97*0.1+$N97*0.2</f>
        <v>8.5</v>
      </c>
      <c r="AF97" s="1" t="n">
        <f aca="false">$AD97*$W97*$AA97-1.5*$AE97*$X97</f>
        <v>-5.525</v>
      </c>
      <c r="AG97" s="1" t="n">
        <f aca="false">$O97*$Y97-2*($P97*$Z97+R97)</f>
        <v>-0.5</v>
      </c>
      <c r="AH97" s="1" t="n">
        <f aca="false">IF($AG97&lt;0,$AG97*1.5,$AG97*3)</f>
        <v>-0.75</v>
      </c>
      <c r="AI97" s="1" t="n">
        <f aca="false">(Q97+S97+U97)*2-(T97+V97)*3</f>
        <v>0</v>
      </c>
      <c r="AJ97" s="2" t="n">
        <f aca="false">AF97+AH97+AI97</f>
        <v>-6.275</v>
      </c>
      <c r="AK97" s="6" t="n">
        <f aca="false">AJ97/(AD97+AE97*1.5+(O97+P97+R97+T97+V97)*3+(Q97+S97+U97)*2)</f>
        <v>-0.168456375838926</v>
      </c>
      <c r="AL97" s="7" t="n">
        <f aca="false">0.5+AK97*4</f>
        <v>-0.173825503355705</v>
      </c>
      <c r="AM97" s="3" t="str">
        <f aca="false">IF(AC97="","",IF(AC97="分","分",IF(AJ97=0,"分",IF(AC97="攻",IF(AJ97&gt;0,"一致","不一致"),IF(AJ97&gt;=0,"不一致","一致")))))</f>
        <v>一致</v>
      </c>
      <c r="AN97" s="8" t="n">
        <f aca="false">IF(AC97="","",ABS(AK97))</f>
        <v>0.168456375838926</v>
      </c>
      <c r="AO97" s="3" t="n">
        <f aca="false">AP97-AQ97</f>
        <v>0</v>
      </c>
      <c r="AP97" s="1" t="n">
        <v>4</v>
      </c>
      <c r="AQ97" s="2" t="n">
        <v>4</v>
      </c>
      <c r="AR97" s="3" t="s">
        <v>143</v>
      </c>
      <c r="AS97" s="1" t="s">
        <v>90</v>
      </c>
      <c r="AT97" s="1" t="s">
        <v>54</v>
      </c>
      <c r="AV97" s="17" t="n">
        <f aca="false">IF(AK97&gt;0.5/4,0.5/4,IF(AK97&lt;0.5/-4,0.5/-4,AK97))</f>
        <v>-0.125</v>
      </c>
      <c r="AX97" s="9" t="n">
        <f aca="false">AW97*((O97+P97+U97+V97)*3+C97+H97+Q97+R97)/60+1</f>
        <v>1</v>
      </c>
    </row>
    <row r="98" customFormat="false" ht="12.8" hidden="false" customHeight="false" outlineLevel="0" collapsed="false">
      <c r="A98" s="1" t="n">
        <v>97</v>
      </c>
      <c r="B98" s="1" t="s">
        <v>223</v>
      </c>
      <c r="C98" s="1" t="n">
        <v>6</v>
      </c>
      <c r="H98" s="3" t="n">
        <v>5</v>
      </c>
      <c r="O98" s="3" t="n">
        <v>4</v>
      </c>
      <c r="P98" s="1" t="n">
        <v>5</v>
      </c>
      <c r="R98" s="1" t="n">
        <v>2</v>
      </c>
      <c r="W98" s="3" t="n">
        <v>1.2</v>
      </c>
      <c r="X98" s="1" t="n">
        <v>1</v>
      </c>
      <c r="Y98" s="1" t="n">
        <v>1</v>
      </c>
      <c r="Z98" s="1" t="n">
        <v>0.25</v>
      </c>
      <c r="AA98" s="2" t="n">
        <v>1</v>
      </c>
      <c r="AC98" s="5" t="s">
        <v>122</v>
      </c>
      <c r="AD98" s="3" t="n">
        <f aca="false">$C98+$D98*2+$E98*0.5+$F98+$G98*0.5</f>
        <v>6</v>
      </c>
      <c r="AE98" s="1" t="n">
        <f aca="false">$H98+$I98*3+$J98*0.5+$K98+$L98*0.5+$M98*0.1+$N98*0.2</f>
        <v>5</v>
      </c>
      <c r="AF98" s="1" t="n">
        <f aca="false">$AD98*$W98*$AA98-1.5*$AE98*$X98</f>
        <v>-0.300000000000001</v>
      </c>
      <c r="AG98" s="1" t="n">
        <f aca="false">$O98*$Y98-2*($P98*$Z98+R98)</f>
        <v>-2.5</v>
      </c>
      <c r="AH98" s="1" t="n">
        <f aca="false">IF($AG98&lt;0,$AG98*1.5,$AG98*3)</f>
        <v>-3.75</v>
      </c>
      <c r="AI98" s="1" t="n">
        <f aca="false">(Q98+S98+U98)*2-(T98+V98)*3</f>
        <v>0</v>
      </c>
      <c r="AJ98" s="2" t="n">
        <f aca="false">AF98+AH98+AI98</f>
        <v>-4.05</v>
      </c>
      <c r="AK98" s="6" t="n">
        <f aca="false">AJ98/(AD98+AE98*1.5+(O98+P98+R98+T98+V98)*3+(Q98+S98+U98)*2)</f>
        <v>-0.0870967741935484</v>
      </c>
      <c r="AL98" s="7" t="n">
        <f aca="false">0.5+AK98*4</f>
        <v>0.151612903225806</v>
      </c>
      <c r="AM98" s="3" t="str">
        <f aca="false">IF(AC98="","",IF(AC98="分","分",IF(AJ98=0,"分",IF(AC98="攻",IF(AJ98&gt;0,"一致","不一致"),IF(AJ98&gt;=0,"不一致","一致")))))</f>
        <v>分</v>
      </c>
      <c r="AN98" s="8" t="n">
        <f aca="false">IF(AC98="","",ABS(AK98))</f>
        <v>0.0870967741935484</v>
      </c>
      <c r="AO98" s="3" t="n">
        <f aca="false">AP98-AQ98</f>
        <v>2</v>
      </c>
      <c r="AP98" s="1" t="n">
        <v>5</v>
      </c>
      <c r="AQ98" s="2" t="n">
        <v>3</v>
      </c>
      <c r="AR98" s="3" t="s">
        <v>54</v>
      </c>
      <c r="AT98" s="1" t="s">
        <v>59</v>
      </c>
      <c r="AV98" s="17" t="n">
        <f aca="false">IF(AK98&gt;0.5/4,0.5/4,IF(AK98&lt;0.5/-4,0.5/-4,AK98))</f>
        <v>-0.0870967741935484</v>
      </c>
      <c r="AX98" s="9" t="n">
        <f aca="false">AW98*((O98+P98+U98+V98)*3+C98+H98+Q98+R98)/60+1</f>
        <v>1</v>
      </c>
    </row>
    <row r="99" customFormat="false" ht="12.8" hidden="false" customHeight="false" outlineLevel="0" collapsed="false">
      <c r="A99" s="1" t="n">
        <v>98</v>
      </c>
      <c r="B99" s="1" t="s">
        <v>224</v>
      </c>
      <c r="C99" s="1" t="n">
        <v>20</v>
      </c>
      <c r="E99" s="1" t="n">
        <v>2</v>
      </c>
      <c r="H99" s="3" t="n">
        <v>34</v>
      </c>
      <c r="Q99" s="1" t="n">
        <v>1</v>
      </c>
      <c r="R99" s="1" t="n">
        <v>2</v>
      </c>
      <c r="W99" s="3" t="n">
        <v>1.2</v>
      </c>
      <c r="X99" s="1" t="n">
        <v>0.7</v>
      </c>
      <c r="Y99" s="1" t="n">
        <v>1</v>
      </c>
      <c r="Z99" s="1" t="n">
        <v>1</v>
      </c>
      <c r="AA99" s="2" t="n">
        <v>1</v>
      </c>
      <c r="AB99" s="5" t="s">
        <v>225</v>
      </c>
      <c r="AC99" s="5" t="s">
        <v>52</v>
      </c>
      <c r="AD99" s="3" t="n">
        <f aca="false">$C99+$D99*2+$E99*0.5+$F99+$G99*0.5</f>
        <v>21</v>
      </c>
      <c r="AE99" s="1" t="n">
        <f aca="false">$H99+$I99*3+$J99*0.5+$K99+$L99*0.5+$M99*0.1+$N99*0.2</f>
        <v>34</v>
      </c>
      <c r="AF99" s="1" t="n">
        <f aca="false">$AD99*$W99*$AA99-1.5*$AE99*$X99</f>
        <v>-10.5</v>
      </c>
      <c r="AG99" s="1" t="n">
        <f aca="false">$O99*$Y99-2*($P99*$Z99+R99)</f>
        <v>-4</v>
      </c>
      <c r="AH99" s="1" t="n">
        <f aca="false">IF($AG99&lt;0,$AG99*1.5,$AG99*3)</f>
        <v>-6</v>
      </c>
      <c r="AI99" s="1" t="n">
        <f aca="false">(Q99+S99+U99)*2-(T99+V99)*3</f>
        <v>2</v>
      </c>
      <c r="AJ99" s="2" t="n">
        <f aca="false">AF99+AH99+AI99</f>
        <v>-14.5</v>
      </c>
      <c r="AK99" s="6" t="n">
        <f aca="false">AJ99/(AD99+AE99*1.5+(O99+P99+R99+T99+V99)*3+(Q99+S99+U99)*2)</f>
        <v>-0.18125</v>
      </c>
      <c r="AL99" s="7" t="n">
        <f aca="false">0.5+AK99*4</f>
        <v>-0.225</v>
      </c>
      <c r="AM99" s="3" t="str">
        <f aca="false">IF(AC99="","",IF(AC99="分","分",IF(AJ99=0,"分",IF(AC99="攻",IF(AJ99&gt;0,"一致","不一致"),IF(AJ99&gt;=0,"不一致","一致")))))</f>
        <v>一致</v>
      </c>
      <c r="AN99" s="8" t="n">
        <f aca="false">IF(AC99="","",ABS(AK99))</f>
        <v>0.18125</v>
      </c>
      <c r="AO99" s="3" t="n">
        <f aca="false">AP99-AQ99</f>
        <v>0</v>
      </c>
      <c r="AP99" s="1" t="n">
        <v>5</v>
      </c>
      <c r="AQ99" s="2" t="n">
        <v>5</v>
      </c>
      <c r="AR99" s="3" t="s">
        <v>54</v>
      </c>
      <c r="AT99" s="1" t="s">
        <v>108</v>
      </c>
      <c r="AU99" s="2" t="s">
        <v>53</v>
      </c>
      <c r="AV99" s="17" t="n">
        <f aca="false">IF(AK99&gt;0.5/4,0.5/4,IF(AK99&lt;0.5/-4,0.5/-4,AK99))</f>
        <v>-0.125</v>
      </c>
      <c r="AX99" s="9" t="n">
        <f aca="false">AW99*((O99+P99+U99+V99)*3+C99+H99+Q99+R99)/60+1</f>
        <v>1</v>
      </c>
    </row>
    <row r="100" customFormat="false" ht="12.8" hidden="false" customHeight="false" outlineLevel="0" collapsed="false">
      <c r="A100" s="1" t="n">
        <v>99</v>
      </c>
      <c r="B100" s="1" t="s">
        <v>226</v>
      </c>
      <c r="C100" s="1" t="n">
        <v>26</v>
      </c>
      <c r="E100" s="1" t="n">
        <v>1</v>
      </c>
      <c r="G100" s="2" t="n">
        <v>1</v>
      </c>
      <c r="H100" s="3" t="n">
        <v>18</v>
      </c>
      <c r="L100" s="4" t="n">
        <v>1</v>
      </c>
      <c r="O100" s="3" t="n">
        <v>10</v>
      </c>
      <c r="P100" s="1" t="n">
        <v>9</v>
      </c>
      <c r="S100" s="20" t="n">
        <v>2</v>
      </c>
      <c r="W100" s="3" t="n">
        <v>0.9</v>
      </c>
      <c r="X100" s="1" t="n">
        <v>1</v>
      </c>
      <c r="Y100" s="1" t="n">
        <v>1</v>
      </c>
      <c r="Z100" s="1" t="n">
        <v>1</v>
      </c>
      <c r="AA100" s="2" t="n">
        <v>1</v>
      </c>
      <c r="AB100" s="5" t="s">
        <v>227</v>
      </c>
      <c r="AC100" s="5" t="s">
        <v>122</v>
      </c>
      <c r="AD100" s="3" t="n">
        <f aca="false">$C100+$D100*2+$E100*0.5+$F100+$G100*0.5</f>
        <v>27</v>
      </c>
      <c r="AE100" s="1" t="n">
        <f aca="false">$H100+$I100*3+$J100*0.5+$K100+$L100*0.5+$M100*0.1+$N100*0.2</f>
        <v>18.5</v>
      </c>
      <c r="AF100" s="1" t="n">
        <f aca="false">$AD100*$W100*$AA100-1.5*$AE100*$X100</f>
        <v>-3.45</v>
      </c>
      <c r="AG100" s="1" t="n">
        <f aca="false">$O100*$Y100-2*($P100*$Z100+R100)</f>
        <v>-8</v>
      </c>
      <c r="AH100" s="1" t="n">
        <f aca="false">IF($AG100&lt;0,$AG100*1.5,$AG100*3)</f>
        <v>-12</v>
      </c>
      <c r="AI100" s="1" t="n">
        <f aca="false">(Q100+S100+U100)*2-(T100+V100)*3</f>
        <v>4</v>
      </c>
      <c r="AJ100" s="2" t="n">
        <f aca="false">AF100+AH100+AI100</f>
        <v>-11.45</v>
      </c>
      <c r="AK100" s="6" t="n">
        <f aca="false">AJ100/(AD100+AE100*1.5+(O100+P100+R100+T100+V100)*3+(Q100+S100+U100)*2)</f>
        <v>-0.0989200863930886</v>
      </c>
      <c r="AL100" s="7" t="n">
        <f aca="false">0.5+AK100*4</f>
        <v>0.104319654427646</v>
      </c>
      <c r="AM100" s="3" t="str">
        <f aca="false">IF(AC100="","",IF(AC100="分","分",IF(AJ100=0,"分",IF(AC100="攻",IF(AJ100&gt;0,"一致","不一致"),IF(AJ100&gt;=0,"不一致","一致")))))</f>
        <v>分</v>
      </c>
      <c r="AN100" s="8" t="n">
        <f aca="false">IF(AC100="","",ABS(AK100))</f>
        <v>0.0989200863930886</v>
      </c>
      <c r="AO100" s="3" t="n">
        <f aca="false">AP100-AQ100</f>
        <v>2</v>
      </c>
      <c r="AP100" s="1" t="n">
        <v>4</v>
      </c>
      <c r="AQ100" s="2" t="n">
        <v>2</v>
      </c>
      <c r="AR100" s="3" t="s">
        <v>53</v>
      </c>
      <c r="AT100" s="1" t="s">
        <v>54</v>
      </c>
      <c r="AV100" s="17" t="n">
        <f aca="false">IF(AK100&gt;0.5/4,0.5/4,IF(AK100&lt;0.5/-4,0.5/-4,AK100))</f>
        <v>-0.0989200863930886</v>
      </c>
      <c r="AX100" s="9" t="n">
        <f aca="false">AW100*((O100+P100+U100+V100)*3+C100+H100+Q100+R100)/60+1</f>
        <v>1</v>
      </c>
    </row>
    <row r="101" customFormat="false" ht="12.8" hidden="false" customHeight="false" outlineLevel="0" collapsed="false">
      <c r="A101" s="1" t="n">
        <v>100</v>
      </c>
      <c r="B101" s="1" t="s">
        <v>228</v>
      </c>
      <c r="C101" s="1" t="n">
        <v>18</v>
      </c>
      <c r="G101" s="2" t="n">
        <v>4</v>
      </c>
      <c r="H101" s="3" t="n">
        <v>16</v>
      </c>
      <c r="J101" s="1" t="n">
        <v>1</v>
      </c>
      <c r="N101" s="2" t="n">
        <v>10</v>
      </c>
      <c r="O101" s="3" t="n">
        <v>1</v>
      </c>
      <c r="Q101" s="1" t="n">
        <v>1</v>
      </c>
      <c r="R101" s="1" t="n">
        <v>1</v>
      </c>
      <c r="W101" s="3" t="n">
        <v>1.1</v>
      </c>
      <c r="X101" s="1" t="n">
        <v>1</v>
      </c>
      <c r="Y101" s="1" t="n">
        <v>1</v>
      </c>
      <c r="Z101" s="1" t="n">
        <v>1</v>
      </c>
      <c r="AA101" s="2" t="n">
        <v>0.5</v>
      </c>
      <c r="AB101" s="22" t="s">
        <v>107</v>
      </c>
      <c r="AC101" s="5" t="s">
        <v>52</v>
      </c>
      <c r="AD101" s="3" t="n">
        <f aca="false">$C101+$D101*2+$E101*0.5+$F101+$G101*0.5</f>
        <v>20</v>
      </c>
      <c r="AE101" s="1" t="n">
        <f aca="false">$H101+$I101*3+$J101*0.5+$K101+$L101*0.5+$M101*0.1+$N101*0.2</f>
        <v>18.5</v>
      </c>
      <c r="AF101" s="1" t="n">
        <f aca="false">$AD101*$W101*$AA101-1.5*$AE101*$X101</f>
        <v>-16.75</v>
      </c>
      <c r="AG101" s="1" t="n">
        <f aca="false">$O101*$Y101-2*($P101*$Z101+R101)</f>
        <v>-1</v>
      </c>
      <c r="AH101" s="1" t="n">
        <f aca="false">IF($AG101&lt;0,$AG101*1.5,$AG101*3)</f>
        <v>-1.5</v>
      </c>
      <c r="AI101" s="1" t="n">
        <f aca="false">(Q101+S101+U101)*2-(T101+V101)*3</f>
        <v>2</v>
      </c>
      <c r="AJ101" s="2" t="n">
        <f aca="false">AF101+AH101+AI101</f>
        <v>-16.25</v>
      </c>
      <c r="AK101" s="6" t="n">
        <f aca="false">AJ101/(AD101+AE101*1.5+(O101+P101+R101+T101+V101)*3+(Q101+S101+U101)*2)</f>
        <v>-0.291479820627803</v>
      </c>
      <c r="AL101" s="7" t="n">
        <f aca="false">0.5+AK101*4</f>
        <v>-0.665919282511211</v>
      </c>
      <c r="AM101" s="3" t="str">
        <f aca="false">IF(AC101="","",IF(AC101="分","分",IF(AJ101=0,"分",IF(AC101="攻",IF(AJ101&gt;0,"一致","不一致"),IF(AJ101&gt;=0,"不一致","一致")))))</f>
        <v>一致</v>
      </c>
      <c r="AN101" s="8" t="n">
        <f aca="false">IF(AC101="","",ABS(AK101))</f>
        <v>0.291479820627803</v>
      </c>
      <c r="AO101" s="3" t="n">
        <f aca="false">AP101-AQ101</f>
        <v>1</v>
      </c>
      <c r="AP101" s="1" t="n">
        <v>4</v>
      </c>
      <c r="AQ101" s="2" t="n">
        <v>3</v>
      </c>
      <c r="AR101" s="3" t="s">
        <v>97</v>
      </c>
      <c r="AT101" s="1" t="s">
        <v>143</v>
      </c>
      <c r="AV101" s="17" t="n">
        <f aca="false">IF(AK101&gt;0.5/4,0.5/4,IF(AK101&lt;0.5/-4,0.5/-4,AK101))</f>
        <v>-0.125</v>
      </c>
      <c r="AX101" s="9" t="n">
        <f aca="false">AW101*((O101+P101+U101+V101)*3+C101+H101+Q101+R101)/60+1</f>
        <v>1</v>
      </c>
    </row>
    <row r="102" customFormat="false" ht="12.8" hidden="false" customHeight="false" outlineLevel="0" collapsed="false">
      <c r="A102" s="1" t="n">
        <v>101</v>
      </c>
      <c r="B102" s="1" t="s">
        <v>229</v>
      </c>
      <c r="C102" s="1" t="n">
        <v>19.5</v>
      </c>
      <c r="G102" s="2" t="n">
        <v>2</v>
      </c>
      <c r="H102" s="3" t="n">
        <v>11.5</v>
      </c>
      <c r="N102" s="2" t="n">
        <v>5</v>
      </c>
      <c r="O102" s="3" t="n">
        <v>9</v>
      </c>
      <c r="P102" s="1" t="n">
        <v>1</v>
      </c>
      <c r="R102" s="1" t="n">
        <v>2</v>
      </c>
      <c r="T102" s="1" t="n">
        <v>1</v>
      </c>
      <c r="W102" s="3" t="n">
        <v>0.9</v>
      </c>
      <c r="X102" s="1" t="n">
        <v>1.1</v>
      </c>
      <c r="Y102" s="1" t="n">
        <v>1</v>
      </c>
      <c r="Z102" s="1" t="n">
        <v>0.5</v>
      </c>
      <c r="AA102" s="2" t="n">
        <v>0.5</v>
      </c>
      <c r="AB102" s="22" t="s">
        <v>230</v>
      </c>
      <c r="AC102" s="5" t="s">
        <v>52</v>
      </c>
      <c r="AD102" s="3" t="n">
        <f aca="false">$C102+$D102*2+$E102*0.5+$F102+$G102*0.5</f>
        <v>20.5</v>
      </c>
      <c r="AE102" s="1" t="n">
        <f aca="false">$H102+$I102*3+$J102*0.5+$K102+$L102*0.5+$M102*0.1+$N102*0.2</f>
        <v>12.5</v>
      </c>
      <c r="AF102" s="1" t="n">
        <f aca="false">$AD102*$W102*$AA102-1.5*$AE102*$X102</f>
        <v>-11.4</v>
      </c>
      <c r="AG102" s="1" t="n">
        <f aca="false">$O102*$Y102-2*($P102*$Z102+R102)</f>
        <v>4</v>
      </c>
      <c r="AH102" s="1" t="n">
        <f aca="false">IF($AG102&lt;0,$AG102*1.5,$AG102*3)</f>
        <v>12</v>
      </c>
      <c r="AI102" s="1" t="n">
        <f aca="false">(Q102+S102+U102)*2-(T102+V102)*3</f>
        <v>-3</v>
      </c>
      <c r="AJ102" s="2" t="n">
        <f aca="false">AF102+AH102+AI102</f>
        <v>-2.4</v>
      </c>
      <c r="AK102" s="6" t="n">
        <f aca="false">AJ102/(AD102+AE102*1.5+(O102+P102+R102+T102+V102)*3+(Q102+S102+U102)*2)</f>
        <v>-0.0306709265175719</v>
      </c>
      <c r="AL102" s="7" t="n">
        <f aca="false">0.5+AK102*4</f>
        <v>0.377316293929712</v>
      </c>
      <c r="AM102" s="3" t="str">
        <f aca="false">IF(AC102="","",IF(AC102="分","分",IF(AJ102=0,"分",IF(AC102="攻",IF(AJ102&gt;0,"一致","不一致"),IF(AJ102&gt;=0,"不一致","一致")))))</f>
        <v>一致</v>
      </c>
      <c r="AN102" s="8" t="n">
        <f aca="false">IF(AC102="","",ABS(AK102))</f>
        <v>0.0306709265175719</v>
      </c>
      <c r="AO102" s="3" t="n">
        <f aca="false">AP102-AQ102</f>
        <v>-2</v>
      </c>
      <c r="AP102" s="1" t="n">
        <v>3</v>
      </c>
      <c r="AQ102" s="2" t="n">
        <v>5</v>
      </c>
      <c r="AR102" s="3" t="s">
        <v>97</v>
      </c>
      <c r="AT102" s="1" t="s">
        <v>59</v>
      </c>
      <c r="AV102" s="17" t="n">
        <f aca="false">IF(AK102&gt;0.5/4,0.5/4,IF(AK102&lt;0.5/-4,0.5/-4,AK102))</f>
        <v>-0.0306709265175719</v>
      </c>
      <c r="AX102" s="9" t="n">
        <f aca="false">AW102*((O102+P102+U102+V102)*3+C102+H102+Q102+R102)/60+1</f>
        <v>1</v>
      </c>
    </row>
    <row r="103" customFormat="false" ht="12.8" hidden="false" customHeight="false" outlineLevel="0" collapsed="false">
      <c r="A103" s="1" t="n">
        <v>102</v>
      </c>
      <c r="B103" s="1" t="n">
        <v>90</v>
      </c>
      <c r="C103" s="1" t="n">
        <v>24</v>
      </c>
      <c r="H103" s="3" t="n">
        <v>24</v>
      </c>
      <c r="O103" s="3" t="n">
        <v>3</v>
      </c>
      <c r="Q103" s="1" t="n">
        <v>3</v>
      </c>
      <c r="R103" s="1" t="n">
        <v>1</v>
      </c>
      <c r="W103" s="3" t="n">
        <v>1</v>
      </c>
      <c r="X103" s="1" t="n">
        <v>0.6</v>
      </c>
      <c r="Y103" s="1" t="n">
        <v>1</v>
      </c>
      <c r="Z103" s="1" t="n">
        <v>1</v>
      </c>
      <c r="AA103" s="2" t="n">
        <v>1</v>
      </c>
      <c r="AB103" s="5" t="s">
        <v>231</v>
      </c>
      <c r="AC103" s="5" t="s">
        <v>58</v>
      </c>
      <c r="AD103" s="3" t="n">
        <f aca="false">$C103+$D103*2+$E103*0.5+$F103+$G103*0.5</f>
        <v>24</v>
      </c>
      <c r="AE103" s="1" t="n">
        <f aca="false">$H103+$I103*3+$J103*0.5+$K103+$L103*0.5+$M103*0.1+$N103*0.2</f>
        <v>24</v>
      </c>
      <c r="AF103" s="1" t="n">
        <f aca="false">$AD103*$W103*$AA103-1.5*$AE103*$X103</f>
        <v>2.4</v>
      </c>
      <c r="AG103" s="1" t="n">
        <f aca="false">$O103*$Y103-2*($P103*$Z103+R103)</f>
        <v>1</v>
      </c>
      <c r="AH103" s="1" t="n">
        <f aca="false">IF($AG103&lt;0,$AG103*1.5,$AG103*3)</f>
        <v>3</v>
      </c>
      <c r="AI103" s="1" t="n">
        <f aca="false">(Q103+S103+U103)*2-(T103+V103)*3</f>
        <v>6</v>
      </c>
      <c r="AJ103" s="2" t="n">
        <f aca="false">AF103+AH103+AI103</f>
        <v>11.4</v>
      </c>
      <c r="AK103" s="6" t="n">
        <f aca="false">AJ103/(AD103+AE103*1.5+(O103+P103+R103+T103+V103)*3+(Q103+S103+U103)*2)</f>
        <v>0.146153846153846</v>
      </c>
      <c r="AL103" s="7" t="n">
        <f aca="false">0.5+AK103*4</f>
        <v>1.08461538461538</v>
      </c>
      <c r="AM103" s="3" t="str">
        <f aca="false">IF(AC103="","",IF(AC103="分","分",IF(AJ103=0,"分",IF(AC103="攻",IF(AJ103&gt;0,"一致","不一致"),IF(AJ103&gt;=0,"不一致","一致")))))</f>
        <v>一致</v>
      </c>
      <c r="AN103" s="8" t="n">
        <f aca="false">IF(AC103="","",ABS(AK103))</f>
        <v>0.146153846153846</v>
      </c>
      <c r="AO103" s="3" t="n">
        <f aca="false">AP103-AQ103</f>
        <v>1</v>
      </c>
      <c r="AP103" s="1" t="n">
        <v>3</v>
      </c>
      <c r="AQ103" s="2" t="n">
        <v>2</v>
      </c>
      <c r="AR103" s="3" t="s">
        <v>90</v>
      </c>
      <c r="AT103" s="1" t="s">
        <v>105</v>
      </c>
      <c r="AV103" s="17" t="n">
        <f aca="false">IF(AK103&gt;0.5/4,0.5/4,IF(AK103&lt;0.5/-4,0.5/-4,AK103))</f>
        <v>0.125</v>
      </c>
      <c r="AX103" s="9" t="n">
        <f aca="false">AW103*((O103+P103+U103+V103)*3+C103+H103+Q103+R103)/60+1</f>
        <v>1</v>
      </c>
    </row>
    <row r="104" customFormat="false" ht="12.8" hidden="false" customHeight="false" outlineLevel="0" collapsed="false">
      <c r="A104" s="1" t="n">
        <v>103</v>
      </c>
      <c r="B104" s="1" t="n">
        <v>33</v>
      </c>
      <c r="C104" s="1" t="n">
        <v>28</v>
      </c>
      <c r="E104" s="1" t="n">
        <v>1</v>
      </c>
      <c r="H104" s="3" t="n">
        <v>20</v>
      </c>
      <c r="R104" s="1" t="n">
        <v>1</v>
      </c>
      <c r="W104" s="3" t="n">
        <v>0.8</v>
      </c>
      <c r="X104" s="1" t="n">
        <v>0.7</v>
      </c>
      <c r="Y104" s="1" t="n">
        <v>1</v>
      </c>
      <c r="Z104" s="1" t="n">
        <v>1</v>
      </c>
      <c r="AA104" s="2" t="n">
        <v>1</v>
      </c>
      <c r="AB104" s="5" t="s">
        <v>160</v>
      </c>
      <c r="AC104" s="5" t="s">
        <v>58</v>
      </c>
      <c r="AD104" s="3" t="n">
        <f aca="false">$C104+$D104*2+$E104*0.5+$F104+$G104*0.5</f>
        <v>28.5</v>
      </c>
      <c r="AE104" s="1" t="n">
        <f aca="false">$H104+$I104*3+$J104*0.5+$K104+$L104*0.5+$M104*0.1+$N104*0.2</f>
        <v>20</v>
      </c>
      <c r="AF104" s="1" t="n">
        <f aca="false">$AD104*$W104*$AA104-1.5*$AE104*$X104</f>
        <v>1.8</v>
      </c>
      <c r="AG104" s="1" t="n">
        <f aca="false">$O104*$Y104-2*($P104*$Z104+R104)</f>
        <v>-2</v>
      </c>
      <c r="AH104" s="1" t="n">
        <f aca="false">IF($AG104&lt;0,$AG104*1.5,$AG104*3)</f>
        <v>-3</v>
      </c>
      <c r="AI104" s="1" t="n">
        <f aca="false">(Q104+S104+U104)*2-(T104+V104)*3</f>
        <v>0</v>
      </c>
      <c r="AJ104" s="2" t="n">
        <f aca="false">AF104+AH104+AI104</f>
        <v>-1.2</v>
      </c>
      <c r="AK104" s="6" t="n">
        <f aca="false">AJ104/(AD104+AE104*1.5+(O104+P104+R104+T104+V104)*3+(Q104+S104+U104)*2)</f>
        <v>-0.0195121951219512</v>
      </c>
      <c r="AL104" s="7" t="n">
        <f aca="false">0.5+AK104*4</f>
        <v>0.421951219512195</v>
      </c>
      <c r="AM104" s="3" t="str">
        <f aca="false">IF(AC104="","",IF(AC104="分","分",IF(AJ104=0,"分",IF(AC104="攻",IF(AJ104&gt;0,"一致","不一致"),IF(AJ104&gt;=0,"不一致","一致")))))</f>
        <v>不一致</v>
      </c>
      <c r="AN104" s="8" t="n">
        <f aca="false">IF(AC104="","",ABS(AK104))</f>
        <v>0.0195121951219512</v>
      </c>
      <c r="AO104" s="3" t="n">
        <f aca="false">AP104-AQ104</f>
        <v>-2</v>
      </c>
      <c r="AP104" s="1" t="n">
        <v>3</v>
      </c>
      <c r="AQ104" s="2" t="n">
        <v>5</v>
      </c>
      <c r="AR104" s="3" t="s">
        <v>54</v>
      </c>
      <c r="AS104" s="1" t="s">
        <v>203</v>
      </c>
      <c r="AT104" s="1" t="s">
        <v>108</v>
      </c>
      <c r="AU104" s="2" t="s">
        <v>53</v>
      </c>
      <c r="AV104" s="17" t="n">
        <f aca="false">IF(AK104&gt;0.5/4,0.5/4,IF(AK104&lt;0.5/-4,0.5/-4,AK104))</f>
        <v>-0.0195121951219512</v>
      </c>
      <c r="AX104" s="9" t="n">
        <f aca="false">AW104*((O104+P104+U104+V104)*3+C104+H104+Q104+R104)/60+1</f>
        <v>1</v>
      </c>
    </row>
    <row r="105" customFormat="false" ht="12.8" hidden="false" customHeight="false" outlineLevel="0" collapsed="false">
      <c r="A105" s="1" t="n">
        <v>104</v>
      </c>
      <c r="B105" s="1" t="s">
        <v>232</v>
      </c>
      <c r="C105" s="1" t="n">
        <v>24</v>
      </c>
      <c r="E105" s="1" t="n">
        <v>1</v>
      </c>
      <c r="F105" s="1" t="n">
        <v>2</v>
      </c>
      <c r="G105" s="2" t="n">
        <v>4</v>
      </c>
      <c r="H105" s="3" t="n">
        <v>16</v>
      </c>
      <c r="L105" s="4" t="n">
        <v>2</v>
      </c>
      <c r="M105" s="4" t="n">
        <v>27</v>
      </c>
      <c r="O105" s="3" t="n">
        <v>5</v>
      </c>
      <c r="R105" s="1" t="n">
        <v>4</v>
      </c>
      <c r="S105" s="20" t="n">
        <v>2</v>
      </c>
      <c r="W105" s="3" t="n">
        <v>1</v>
      </c>
      <c r="X105" s="1" t="n">
        <v>1</v>
      </c>
      <c r="Y105" s="1" t="n">
        <v>1</v>
      </c>
      <c r="Z105" s="1" t="n">
        <v>1</v>
      </c>
      <c r="AA105" s="2" t="n">
        <v>0.75</v>
      </c>
      <c r="AB105" s="32" t="s">
        <v>233</v>
      </c>
      <c r="AC105" s="5" t="s">
        <v>52</v>
      </c>
      <c r="AD105" s="3" t="n">
        <f aca="false">$C105+$D105*2+$E105*0.5+$F105+$G105*0.5</f>
        <v>28.5</v>
      </c>
      <c r="AE105" s="1" t="n">
        <f aca="false">$H105+$I105*3+$J105*0.5+$K105+$L105*0.5+$M105*0.1+$N105*0.2</f>
        <v>19.7</v>
      </c>
      <c r="AF105" s="1" t="n">
        <f aca="false">$AD105*$W105*$AA105-1.5*$AE105*$X105</f>
        <v>-8.175</v>
      </c>
      <c r="AG105" s="1" t="n">
        <f aca="false">$O105*$Y105-2*($P105*$Z105+R105)</f>
        <v>-3</v>
      </c>
      <c r="AH105" s="1" t="n">
        <f aca="false">IF($AG105&lt;0,$AG105*1.5,$AG105*3)</f>
        <v>-4.5</v>
      </c>
      <c r="AI105" s="1" t="n">
        <f aca="false">(Q105+S105+U105)*2-(T105+V105)*3</f>
        <v>4</v>
      </c>
      <c r="AJ105" s="2" t="n">
        <f aca="false">AF105+AH105+AI105</f>
        <v>-8.675</v>
      </c>
      <c r="AK105" s="6" t="n">
        <f aca="false">AJ105/(AD105+AE105*1.5+(O105+P105+R105+T105+V105)*3+(Q105+S105+U105)*2)</f>
        <v>-0.0974171813587872</v>
      </c>
      <c r="AL105" s="7" t="n">
        <f aca="false">0.5+AK105*4</f>
        <v>0.110331274564851</v>
      </c>
      <c r="AM105" s="3" t="str">
        <f aca="false">IF(AC105="","",IF(AC105="分","分",IF(AJ105=0,"分",IF(AC105="攻",IF(AJ105&gt;0,"一致","不一致"),IF(AJ105&gt;=0,"不一致","一致")))))</f>
        <v>一致</v>
      </c>
      <c r="AN105" s="8" t="n">
        <f aca="false">IF(AC105="","",ABS(AK105))</f>
        <v>0.0974171813587872</v>
      </c>
      <c r="AO105" s="3" t="n">
        <f aca="false">AP105-AQ105</f>
        <v>0</v>
      </c>
      <c r="AP105" s="1" t="n">
        <v>4</v>
      </c>
      <c r="AQ105" s="2" t="n">
        <v>4</v>
      </c>
      <c r="AR105" s="3" t="s">
        <v>59</v>
      </c>
      <c r="AT105" s="1" t="s">
        <v>97</v>
      </c>
      <c r="AV105" s="17" t="n">
        <f aca="false">IF(AK105&gt;0.5/4,0.5/4,IF(AK105&lt;0.5/-4,0.5/-4,AK105))</f>
        <v>-0.0974171813587872</v>
      </c>
      <c r="AX105" s="9" t="n">
        <f aca="false">AW105*((O105+P105+U105+V105)*3+C105+H105+Q105+R105)/60+1</f>
        <v>1</v>
      </c>
    </row>
    <row r="106" customFormat="false" ht="12.8" hidden="false" customHeight="false" outlineLevel="0" collapsed="false">
      <c r="A106" s="1" t="n">
        <v>105</v>
      </c>
      <c r="B106" s="1" t="s">
        <v>234</v>
      </c>
      <c r="C106" s="1" t="n">
        <v>31</v>
      </c>
      <c r="H106" s="3" t="n">
        <v>14</v>
      </c>
      <c r="K106" s="1" t="n">
        <v>1</v>
      </c>
      <c r="L106" s="4" t="n">
        <v>1</v>
      </c>
      <c r="O106" s="3" t="n">
        <v>6</v>
      </c>
      <c r="P106" s="1" t="n">
        <v>2</v>
      </c>
      <c r="R106" s="1" t="n">
        <v>4</v>
      </c>
      <c r="T106" s="20" t="n">
        <v>2</v>
      </c>
      <c r="W106" s="3" t="n">
        <v>0.5</v>
      </c>
      <c r="X106" s="1" t="n">
        <v>1.1</v>
      </c>
      <c r="Y106" s="1" t="n">
        <v>1</v>
      </c>
      <c r="Z106" s="1" t="n">
        <v>0.25</v>
      </c>
      <c r="AA106" s="2" t="n">
        <v>1.5</v>
      </c>
      <c r="AB106" s="18" t="s">
        <v>235</v>
      </c>
      <c r="AC106" s="5" t="s">
        <v>52</v>
      </c>
      <c r="AD106" s="3" t="n">
        <f aca="false">$C106+$D106*2+$E106*0.5+$F106+$G106*0.5</f>
        <v>31</v>
      </c>
      <c r="AE106" s="1" t="n">
        <f aca="false">$H106+$I106*3+$J106*0.5+$K106+$L106*0.5+$M106*0.1+$N106*0.2</f>
        <v>15.5</v>
      </c>
      <c r="AF106" s="1" t="n">
        <f aca="false">$AD106*$W106*$AA106-1.5*$AE106*$X106</f>
        <v>-2.325</v>
      </c>
      <c r="AG106" s="1" t="n">
        <f aca="false">$O106*$Y106-2*($P106*$Z106+R106)</f>
        <v>-3</v>
      </c>
      <c r="AH106" s="1" t="n">
        <f aca="false">IF($AG106&lt;0,$AG106*1.5,$AG106*3)</f>
        <v>-4.5</v>
      </c>
      <c r="AI106" s="1" t="n">
        <f aca="false">(Q106+S106+U106)*2-(T106+V106)*3</f>
        <v>-6</v>
      </c>
      <c r="AJ106" s="2" t="n">
        <f aca="false">AF106+AH106+AI106</f>
        <v>-12.825</v>
      </c>
      <c r="AK106" s="6" t="n">
        <f aca="false">AJ106/(AD106+AE106*1.5+(O106+P106+R106+T106+V106)*3+(Q106+S106+U106)*2)</f>
        <v>-0.133246753246753</v>
      </c>
      <c r="AL106" s="7" t="n">
        <f aca="false">0.5+AK106*4</f>
        <v>-0.0329870129870131</v>
      </c>
      <c r="AM106" s="3" t="str">
        <f aca="false">IF(AC106="","",IF(AC106="分","分",IF(AJ106=0,"分",IF(AC106="攻",IF(AJ106&gt;0,"一致","不一致"),IF(AJ106&gt;=0,"不一致","一致")))))</f>
        <v>一致</v>
      </c>
      <c r="AN106" s="8" t="n">
        <f aca="false">IF(AC106="","",ABS(AK106))</f>
        <v>0.133246753246753</v>
      </c>
      <c r="AO106" s="3" t="n">
        <f aca="false">AP106-AQ106</f>
        <v>-2</v>
      </c>
      <c r="AP106" s="1" t="n">
        <v>3</v>
      </c>
      <c r="AQ106" s="2" t="n">
        <v>5</v>
      </c>
      <c r="AR106" s="3" t="s">
        <v>105</v>
      </c>
      <c r="AS106" s="1" t="s">
        <v>54</v>
      </c>
      <c r="AT106" s="1" t="s">
        <v>59</v>
      </c>
      <c r="AV106" s="17" t="n">
        <f aca="false">IF(AK106&gt;0.5/4,0.5/4,IF(AK106&lt;0.5/-4,0.5/-4,AK106))</f>
        <v>-0.125</v>
      </c>
      <c r="AX106" s="9" t="n">
        <f aca="false">AW106*((O106+P106+U106+V106)*3+C106+H106+Q106+R106)/60+1</f>
        <v>1</v>
      </c>
    </row>
    <row r="107" customFormat="false" ht="12.8" hidden="false" customHeight="false" outlineLevel="0" collapsed="false">
      <c r="A107" s="1" t="n">
        <v>106</v>
      </c>
      <c r="B107" s="1" t="n">
        <v>46</v>
      </c>
      <c r="C107" s="1" t="n">
        <v>16</v>
      </c>
      <c r="H107" s="3" t="n">
        <v>9</v>
      </c>
      <c r="J107" s="1" t="n">
        <v>1</v>
      </c>
      <c r="V107" s="2" t="n">
        <v>2</v>
      </c>
      <c r="W107" s="3" t="n">
        <v>1.1</v>
      </c>
      <c r="X107" s="1" t="n">
        <v>1.1</v>
      </c>
      <c r="Y107" s="1" t="n">
        <v>1</v>
      </c>
      <c r="Z107" s="1" t="n">
        <v>1</v>
      </c>
      <c r="AA107" s="2" t="n">
        <v>1</v>
      </c>
      <c r="AC107" s="5" t="s">
        <v>52</v>
      </c>
      <c r="AD107" s="3" t="n">
        <f aca="false">$C107+$D107*2+$E107*0.5+$F107+$G107*0.5</f>
        <v>16</v>
      </c>
      <c r="AE107" s="1" t="n">
        <f aca="false">$H107+$I107*3+$J107*0.5+$K107+$L107*0.5+$M107*0.1+$N107*0.2</f>
        <v>9.5</v>
      </c>
      <c r="AF107" s="1" t="n">
        <f aca="false">$AD107*$W107*$AA107-1.5*$AE107*$X107</f>
        <v>1.925</v>
      </c>
      <c r="AG107" s="1" t="n">
        <f aca="false">$O107*$Y107-2*($P107*$Z107+R107)</f>
        <v>0</v>
      </c>
      <c r="AH107" s="1" t="n">
        <f aca="false">IF($AG107&lt;0,$AG107*1.5,$AG107*3)</f>
        <v>0</v>
      </c>
      <c r="AI107" s="1" t="n">
        <f aca="false">(Q107+S107+U107)*2-(T107+V107)*3</f>
        <v>-6</v>
      </c>
      <c r="AJ107" s="2" t="n">
        <f aca="false">AF107+AH107+AI107</f>
        <v>-4.075</v>
      </c>
      <c r="AK107" s="6" t="n">
        <f aca="false">AJ107/(AD107+AE107*1.5+(O107+P107+R107+T107+V107)*3+(Q107+S107+U107)*2)</f>
        <v>-0.112413793103448</v>
      </c>
      <c r="AL107" s="7" t="n">
        <f aca="false">0.5+AK107*4</f>
        <v>0.050344827586207</v>
      </c>
      <c r="AM107" s="3" t="str">
        <f aca="false">IF(AC107="","",IF(AC107="分","分",IF(AJ107=0,"分",IF(AC107="攻",IF(AJ107&gt;0,"一致","不一致"),IF(AJ107&gt;=0,"不一致","一致")))))</f>
        <v>一致</v>
      </c>
      <c r="AN107" s="8" t="n">
        <f aca="false">IF(AC107="","",ABS(AK107))</f>
        <v>0.112413793103448</v>
      </c>
      <c r="AO107" s="3" t="n">
        <f aca="false">AP107-AQ107</f>
        <v>-1</v>
      </c>
      <c r="AP107" s="1" t="n">
        <v>3</v>
      </c>
      <c r="AQ107" s="2" t="n">
        <v>4</v>
      </c>
      <c r="AR107" s="3" t="s">
        <v>90</v>
      </c>
      <c r="AT107" s="1" t="s">
        <v>54</v>
      </c>
      <c r="AV107" s="17" t="n">
        <f aca="false">IF(AK107&gt;0.5/4,0.5/4,IF(AK107&lt;0.5/-4,0.5/-4,AK107))</f>
        <v>-0.112413793103448</v>
      </c>
      <c r="AX107" s="9" t="n">
        <f aca="false">AW107*((O107+P107+U107+V107)*3+C107+H107+Q107+R107)/60+1</f>
        <v>1</v>
      </c>
    </row>
    <row r="108" customFormat="false" ht="12.8" hidden="false" customHeight="false" outlineLevel="0" collapsed="false">
      <c r="A108" s="1" t="n">
        <v>107</v>
      </c>
      <c r="B108" s="1" t="s">
        <v>236</v>
      </c>
      <c r="C108" s="1" t="n">
        <v>21</v>
      </c>
      <c r="E108" s="1" t="n">
        <v>1</v>
      </c>
      <c r="G108" s="2" t="n">
        <v>1</v>
      </c>
      <c r="H108" s="3" t="n">
        <v>11</v>
      </c>
      <c r="L108" s="4" t="n">
        <v>1</v>
      </c>
      <c r="R108" s="1" t="n">
        <v>3</v>
      </c>
      <c r="U108" s="1" t="n">
        <v>1</v>
      </c>
      <c r="W108" s="3" t="n">
        <v>1.1</v>
      </c>
      <c r="X108" s="1" t="n">
        <v>1</v>
      </c>
      <c r="Y108" s="1" t="n">
        <v>1</v>
      </c>
      <c r="Z108" s="1" t="n">
        <v>1</v>
      </c>
      <c r="AA108" s="2" t="n">
        <v>0.75</v>
      </c>
      <c r="AB108" s="24" t="s">
        <v>110</v>
      </c>
      <c r="AC108" s="5" t="s">
        <v>52</v>
      </c>
      <c r="AD108" s="3" t="n">
        <f aca="false">$C108+$D108*2+$E108*0.5+$F108+$G108*0.5</f>
        <v>22</v>
      </c>
      <c r="AE108" s="1" t="n">
        <f aca="false">$H108+$I108*3+$J108*0.5+$K108+$L108*0.5+$M108*0.1+$N108*0.2</f>
        <v>11.5</v>
      </c>
      <c r="AF108" s="1" t="n">
        <f aca="false">$AD108*$W108*$AA108-1.5*$AE108*$X108</f>
        <v>0.900000000000002</v>
      </c>
      <c r="AG108" s="1" t="n">
        <f aca="false">$O108*$Y108-2*($P108*$Z108+R108)</f>
        <v>-6</v>
      </c>
      <c r="AH108" s="1" t="n">
        <f aca="false">IF($AG108&lt;0,$AG108*1.5,$AG108*3)</f>
        <v>-9</v>
      </c>
      <c r="AI108" s="1" t="n">
        <f aca="false">(Q108+S108+U108)*2-(T108+V108)*3</f>
        <v>2</v>
      </c>
      <c r="AJ108" s="2" t="n">
        <f aca="false">AF108+AH108+AI108</f>
        <v>-6.1</v>
      </c>
      <c r="AK108" s="6" t="n">
        <f aca="false">AJ108/(AD108+AE108*1.5+(O108+P108+R108+T108+V108)*3+(Q108+S108+U108)*2)</f>
        <v>-0.121393034825871</v>
      </c>
      <c r="AL108" s="7" t="n">
        <f aca="false">0.5+AK108*4</f>
        <v>0.0144278606965176</v>
      </c>
      <c r="AM108" s="3" t="str">
        <f aca="false">IF(AC108="","",IF(AC108="分","分",IF(AJ108=0,"分",IF(AC108="攻",IF(AJ108&gt;0,"一致","不一致"),IF(AJ108&gt;=0,"不一致","一致")))))</f>
        <v>一致</v>
      </c>
      <c r="AN108" s="8" t="n">
        <f aca="false">IF(AC108="","",ABS(AK108))</f>
        <v>0.121393034825871</v>
      </c>
      <c r="AO108" s="3" t="n">
        <f aca="false">AP108-AQ108</f>
        <v>1</v>
      </c>
      <c r="AP108" s="1" t="n">
        <v>5</v>
      </c>
      <c r="AQ108" s="2" t="n">
        <v>4</v>
      </c>
      <c r="AR108" s="3" t="s">
        <v>59</v>
      </c>
      <c r="AT108" s="1" t="s">
        <v>97</v>
      </c>
      <c r="AV108" s="17" t="n">
        <f aca="false">IF(AK108&gt;0.5/4,0.5/4,IF(AK108&lt;0.5/-4,0.5/-4,AK108))</f>
        <v>-0.121393034825871</v>
      </c>
      <c r="AX108" s="9" t="n">
        <f aca="false">AW108*((O108+P108+U108+V108)*3+C108+H108+Q108+R108)/60+1</f>
        <v>1</v>
      </c>
    </row>
    <row r="109" customFormat="false" ht="12.8" hidden="false" customHeight="false" outlineLevel="0" collapsed="false">
      <c r="A109" s="1" t="n">
        <v>108</v>
      </c>
      <c r="B109" s="1" t="n">
        <v>65</v>
      </c>
      <c r="C109" s="1" t="n">
        <v>28.5</v>
      </c>
      <c r="H109" s="3" t="n">
        <v>15</v>
      </c>
      <c r="O109" s="3" t="n">
        <v>7</v>
      </c>
      <c r="R109" s="1" t="n">
        <v>2</v>
      </c>
      <c r="S109" s="1" t="n">
        <v>2</v>
      </c>
      <c r="V109" s="2" t="n">
        <v>3</v>
      </c>
      <c r="W109" s="3" t="n">
        <v>0.9</v>
      </c>
      <c r="X109" s="1" t="n">
        <v>1.1</v>
      </c>
      <c r="Y109" s="1" t="n">
        <v>1</v>
      </c>
      <c r="Z109" s="1" t="n">
        <v>1</v>
      </c>
      <c r="AA109" s="2" t="n">
        <v>0.75</v>
      </c>
      <c r="AB109" s="32" t="s">
        <v>237</v>
      </c>
      <c r="AC109" s="5" t="s">
        <v>52</v>
      </c>
      <c r="AD109" s="3" t="n">
        <f aca="false">$C109+$D109*2+$E109*0.5+$F109+$G109*0.5</f>
        <v>28.5</v>
      </c>
      <c r="AE109" s="1" t="n">
        <f aca="false">$H109+$I109*3+$J109*0.5+$K109+$L109*0.5+$M109*0.1+$N109*0.2</f>
        <v>15</v>
      </c>
      <c r="AF109" s="1" t="n">
        <f aca="false">$AD109*$W109*$AA109-1.5*$AE109*$X109</f>
        <v>-5.5125</v>
      </c>
      <c r="AG109" s="1" t="n">
        <f aca="false">$O109*$Y109-2*($P109*$Z109+R109)</f>
        <v>3</v>
      </c>
      <c r="AH109" s="1" t="n">
        <f aca="false">IF($AG109&lt;0,$AG109*1.5,$AG109*3)</f>
        <v>9</v>
      </c>
      <c r="AI109" s="1" t="n">
        <f aca="false">(Q109+S109+U109)*2-(T109+V109)*3</f>
        <v>-5</v>
      </c>
      <c r="AJ109" s="2" t="n">
        <f aca="false">AF109+AH109+AI109</f>
        <v>-1.5125</v>
      </c>
      <c r="AK109" s="6" t="n">
        <f aca="false">AJ109/(AD109+AE109*1.5+(O109+P109+R109+T109+V109)*3+(Q109+S109+U109)*2)</f>
        <v>-0.0166208791208792</v>
      </c>
      <c r="AL109" s="7" t="n">
        <f aca="false">0.5+AK109*4</f>
        <v>0.433516483516483</v>
      </c>
      <c r="AM109" s="3" t="str">
        <f aca="false">IF(AC109="","",IF(AC109="分","分",IF(AJ109=0,"分",IF(AC109="攻",IF(AJ109&gt;0,"一致","不一致"),IF(AJ109&gt;=0,"不一致","一致")))))</f>
        <v>一致</v>
      </c>
      <c r="AN109" s="8" t="n">
        <f aca="false">IF(AC109="","",ABS(AK109))</f>
        <v>0.0166208791208792</v>
      </c>
      <c r="AO109" s="3" t="n">
        <f aca="false">AP109-AQ109</f>
        <v>0</v>
      </c>
      <c r="AP109" s="1" t="n">
        <v>3</v>
      </c>
      <c r="AQ109" s="2" t="n">
        <v>3</v>
      </c>
      <c r="AR109" s="3" t="s">
        <v>53</v>
      </c>
      <c r="AT109" s="1" t="s">
        <v>97</v>
      </c>
      <c r="AV109" s="17" t="n">
        <f aca="false">IF(AK109&gt;0.5/4,0.5/4,IF(AK109&lt;0.5/-4,0.5/-4,AK109))</f>
        <v>-0.0166208791208792</v>
      </c>
      <c r="AX109" s="9" t="n">
        <f aca="false">AW109*((O109+P109+U109+V109)*3+C109+H109+Q109+R109)/60+1</f>
        <v>1</v>
      </c>
    </row>
    <row r="110" customFormat="false" ht="12.8" hidden="false" customHeight="false" outlineLevel="0" collapsed="false">
      <c r="A110" s="1" t="n">
        <v>109</v>
      </c>
      <c r="B110" s="1" t="n">
        <v>34</v>
      </c>
      <c r="C110" s="1" t="n">
        <v>17</v>
      </c>
      <c r="E110" s="1" t="n">
        <v>1</v>
      </c>
      <c r="H110" s="3" t="n">
        <v>20</v>
      </c>
      <c r="J110" s="1" t="n">
        <v>1</v>
      </c>
      <c r="Q110" s="1" t="n">
        <v>4</v>
      </c>
      <c r="R110" s="1" t="n">
        <v>1</v>
      </c>
      <c r="W110" s="3" t="n">
        <v>1</v>
      </c>
      <c r="X110" s="1" t="n">
        <v>0.7</v>
      </c>
      <c r="Y110" s="1" t="n">
        <v>1</v>
      </c>
      <c r="Z110" s="1" t="n">
        <v>1</v>
      </c>
      <c r="AA110" s="2" t="n">
        <v>1</v>
      </c>
      <c r="AC110" s="5" t="s">
        <v>58</v>
      </c>
      <c r="AD110" s="3" t="n">
        <f aca="false">$C110+$D110*2+$E110*0.5+$F110+$G110*0.5</f>
        <v>17.5</v>
      </c>
      <c r="AE110" s="1" t="n">
        <f aca="false">$H110+$I110*3+$J110*0.5+$K110+$L110*0.5+$M110*0.1+$N110*0.2</f>
        <v>20.5</v>
      </c>
      <c r="AF110" s="1" t="n">
        <f aca="false">$AD110*$W110*$AA110-1.5*$AE110*$X110</f>
        <v>-4.025</v>
      </c>
      <c r="AG110" s="1" t="n">
        <f aca="false">$O110*$Y110-2*($P110*$Z110+R110)</f>
        <v>-2</v>
      </c>
      <c r="AH110" s="1" t="n">
        <f aca="false">IF($AG110&lt;0,$AG110*1.5,$AG110*3)</f>
        <v>-3</v>
      </c>
      <c r="AI110" s="1" t="n">
        <f aca="false">(Q110+S110+U110)*2-(T110+V110)*3</f>
        <v>8</v>
      </c>
      <c r="AJ110" s="2" t="n">
        <f aca="false">AF110+AH110+AI110</f>
        <v>0.975000000000001</v>
      </c>
      <c r="AK110" s="6" t="n">
        <f aca="false">AJ110/(AD110+AE110*1.5+(O110+P110+R110+T110+V110)*3+(Q110+S110+U110)*2)</f>
        <v>0.0164556962025317</v>
      </c>
      <c r="AL110" s="7" t="n">
        <f aca="false">0.5+AK110*4</f>
        <v>0.565822784810127</v>
      </c>
      <c r="AM110" s="3" t="str">
        <f aca="false">IF(AC110="","",IF(AC110="分","分",IF(AJ110=0,"分",IF(AC110="攻",IF(AJ110&gt;0,"一致","不一致"),IF(AJ110&gt;=0,"不一致","一致")))))</f>
        <v>一致</v>
      </c>
      <c r="AN110" s="8" t="n">
        <f aca="false">IF(AC110="","",ABS(AK110))</f>
        <v>0.0164556962025317</v>
      </c>
      <c r="AO110" s="3" t="n">
        <f aca="false">AP110-AQ110</f>
        <v>1</v>
      </c>
      <c r="AP110" s="1" t="n">
        <v>4</v>
      </c>
      <c r="AQ110" s="2" t="n">
        <v>3</v>
      </c>
      <c r="AR110" s="3" t="s">
        <v>54</v>
      </c>
      <c r="AT110" s="1" t="s">
        <v>108</v>
      </c>
      <c r="AU110" s="2" t="s">
        <v>53</v>
      </c>
      <c r="AV110" s="17" t="n">
        <f aca="false">IF(AK110&gt;0.5/4,0.5/4,IF(AK110&lt;0.5/-4,0.5/-4,AK110))</f>
        <v>0.0164556962025317</v>
      </c>
      <c r="AX110" s="9" t="n">
        <f aca="false">AW110*((O110+P110+U110+V110)*3+C110+H110+Q110+R110)/60+1</f>
        <v>1</v>
      </c>
    </row>
    <row r="111" customFormat="false" ht="12.8" hidden="false" customHeight="false" outlineLevel="0" collapsed="false">
      <c r="A111" s="1" t="n">
        <v>110</v>
      </c>
      <c r="B111" s="1" t="s">
        <v>238</v>
      </c>
      <c r="C111" s="1" t="n">
        <v>18</v>
      </c>
      <c r="H111" s="3" t="n">
        <v>14</v>
      </c>
      <c r="O111" s="3" t="n">
        <v>4</v>
      </c>
      <c r="P111" s="1" t="n">
        <v>1</v>
      </c>
      <c r="Q111" s="1" t="n">
        <v>1</v>
      </c>
      <c r="R111" s="1" t="n">
        <v>2</v>
      </c>
      <c r="S111" s="1" t="n">
        <v>1</v>
      </c>
      <c r="V111" s="2" t="n">
        <v>1</v>
      </c>
      <c r="W111" s="3" t="n">
        <v>1</v>
      </c>
      <c r="X111" s="1" t="n">
        <v>0.8</v>
      </c>
      <c r="Y111" s="40" t="n">
        <v>0.5</v>
      </c>
      <c r="Z111" s="1" t="n">
        <v>1</v>
      </c>
      <c r="AA111" s="2" t="n">
        <v>0.75</v>
      </c>
      <c r="AB111" s="24" t="s">
        <v>239</v>
      </c>
      <c r="AC111" s="5" t="s">
        <v>52</v>
      </c>
      <c r="AD111" s="3" t="n">
        <f aca="false">$C111+$D111*2+$E111*0.5+$F111+$G111*0.5</f>
        <v>18</v>
      </c>
      <c r="AE111" s="1" t="n">
        <f aca="false">$H111+$I111*3+$J111*0.5+$K111+$L111*0.5+$M111*0.1+$N111*0.2</f>
        <v>14</v>
      </c>
      <c r="AF111" s="1" t="n">
        <f aca="false">$AD111*$W111*$AA111-1.5*$AE111*$X111</f>
        <v>-3.3</v>
      </c>
      <c r="AG111" s="1" t="n">
        <f aca="false">$O111*$Y111-2*($P111*$Z111+R111)</f>
        <v>-4</v>
      </c>
      <c r="AH111" s="1" t="n">
        <f aca="false">IF($AG111&lt;0,$AG111*1.5,$AG111*3)</f>
        <v>-6</v>
      </c>
      <c r="AI111" s="1" t="n">
        <f aca="false">(Q111+S111+U111)*2-(T111+V111)*3</f>
        <v>1</v>
      </c>
      <c r="AJ111" s="2" t="n">
        <f aca="false">AF111+AH111+AI111</f>
        <v>-8.3</v>
      </c>
      <c r="AK111" s="6" t="n">
        <f aca="false">AJ111/(AD111+AE111*1.5+(O111+P111+R111+T111+V111)*3+(Q111+S111+U111)*2)</f>
        <v>-0.123880597014925</v>
      </c>
      <c r="AL111" s="7" t="n">
        <f aca="false">0.5+AK111*4</f>
        <v>0.00447761194029844</v>
      </c>
      <c r="AM111" s="3" t="str">
        <f aca="false">IF(AC111="","",IF(AC111="分","分",IF(AJ111=0,"分",IF(AC111="攻",IF(AJ111&gt;0,"一致","不一致"),IF(AJ111&gt;=0,"不一致","一致")))))</f>
        <v>一致</v>
      </c>
      <c r="AN111" s="8" t="n">
        <f aca="false">IF(AC111="","",ABS(AK111))</f>
        <v>0.123880597014925</v>
      </c>
      <c r="AO111" s="3" t="n">
        <f aca="false">AP111-AQ111</f>
        <v>0</v>
      </c>
      <c r="AP111" s="1" t="n">
        <v>3</v>
      </c>
      <c r="AQ111" s="2" t="n">
        <v>3</v>
      </c>
      <c r="AR111" s="3" t="s">
        <v>143</v>
      </c>
      <c r="AT111" s="1" t="s">
        <v>240</v>
      </c>
      <c r="AV111" s="17" t="n">
        <f aca="false">IF(AK111&gt;0.5/4,0.5/4,IF(AK111&lt;0.5/-4,0.5/-4,AK111))</f>
        <v>-0.123880597014925</v>
      </c>
      <c r="AX111" s="9" t="n">
        <f aca="false">AW111*((O111+P111+U111+V111)*3+C111+H111+Q111+R111)/60+1</f>
        <v>1</v>
      </c>
    </row>
    <row r="112" customFormat="false" ht="12.8" hidden="false" customHeight="false" outlineLevel="0" collapsed="false">
      <c r="A112" s="1" t="n">
        <v>111</v>
      </c>
      <c r="B112" s="1" t="s">
        <v>241</v>
      </c>
      <c r="C112" s="1" t="n">
        <v>27</v>
      </c>
      <c r="E112" s="1" t="n">
        <v>1</v>
      </c>
      <c r="H112" s="3" t="n">
        <v>18</v>
      </c>
      <c r="O112" s="3" t="n">
        <v>9</v>
      </c>
      <c r="P112" s="1" t="n">
        <v>6</v>
      </c>
      <c r="R112" s="1" t="n">
        <v>1</v>
      </c>
      <c r="S112" s="1" t="n">
        <v>1</v>
      </c>
      <c r="W112" s="3" t="n">
        <v>1</v>
      </c>
      <c r="X112" s="1" t="n">
        <v>1</v>
      </c>
      <c r="Y112" s="1" t="n">
        <v>0.75</v>
      </c>
      <c r="Z112" s="1" t="n">
        <v>0.5</v>
      </c>
      <c r="AA112" s="2" t="n">
        <v>0.5</v>
      </c>
      <c r="AB112" s="22" t="s">
        <v>242</v>
      </c>
      <c r="AC112" s="5" t="s">
        <v>52</v>
      </c>
      <c r="AD112" s="3" t="n">
        <f aca="false">$C112+$D112*2+$E112*0.5+$F112+$G112*0.5</f>
        <v>27.5</v>
      </c>
      <c r="AE112" s="1" t="n">
        <f aca="false">$H112+$I112*3+$J112*0.5+$K112+$L112*0.5+$M112*0.1+$N112*0.2</f>
        <v>18</v>
      </c>
      <c r="AF112" s="1" t="n">
        <f aca="false">$AD112*$W112*$AA112-1.5*$AE112*$X112</f>
        <v>-13.25</v>
      </c>
      <c r="AG112" s="1" t="n">
        <f aca="false">$O112*$Y112-2*($P112*$Z112+R112)</f>
        <v>-1.25</v>
      </c>
      <c r="AH112" s="1" t="n">
        <f aca="false">IF($AG112&lt;0,$AG112*1.5,$AG112*3)</f>
        <v>-1.875</v>
      </c>
      <c r="AI112" s="1" t="n">
        <f aca="false">(Q112+S112+U112)*2-(T112+V112)*3</f>
        <v>2</v>
      </c>
      <c r="AJ112" s="2" t="n">
        <f aca="false">AF112+AH112+AI112</f>
        <v>-13.125</v>
      </c>
      <c r="AK112" s="6" t="n">
        <f aca="false">AJ112/(AD112+AE112*1.5+(O112+P112+R112+T112+V112)*3+(Q112+S112+U112)*2)</f>
        <v>-0.125598086124402</v>
      </c>
      <c r="AL112" s="7" t="n">
        <f aca="false">0.5+AK112*4</f>
        <v>-0.00239234449760761</v>
      </c>
      <c r="AM112" s="3" t="str">
        <f aca="false">IF(AC112="","",IF(AC112="分","分",IF(AJ112=0,"分",IF(AC112="攻",IF(AJ112&gt;0,"一致","不一致"),IF(AJ112&gt;=0,"不一致","一致")))))</f>
        <v>一致</v>
      </c>
      <c r="AN112" s="8" t="n">
        <f aca="false">IF(AC112="","",ABS(AK112))</f>
        <v>0.125598086124402</v>
      </c>
      <c r="AO112" s="3" t="n">
        <f aca="false">AP112-AQ112</f>
        <v>0</v>
      </c>
      <c r="AP112" s="1" t="n">
        <v>4</v>
      </c>
      <c r="AQ112" s="2" t="n">
        <v>4</v>
      </c>
      <c r="AR112" s="3" t="s">
        <v>73</v>
      </c>
      <c r="AT112" s="1" t="s">
        <v>54</v>
      </c>
      <c r="AV112" s="17" t="n">
        <f aca="false">IF(AK112&gt;0.5/4,0.5/4,IF(AK112&lt;0.5/-4,0.5/-4,AK112))</f>
        <v>-0.125</v>
      </c>
      <c r="AX112" s="9" t="n">
        <f aca="false">AW112*((O112+P112+U112+V112)*3+C112+H112+Q112+R112)/60+1</f>
        <v>1</v>
      </c>
    </row>
    <row r="113" customFormat="false" ht="12.8" hidden="false" customHeight="false" outlineLevel="0" collapsed="false">
      <c r="A113" s="1" t="n">
        <v>112</v>
      </c>
      <c r="B113" s="1" t="s">
        <v>243</v>
      </c>
      <c r="C113" s="1" t="n">
        <v>25</v>
      </c>
      <c r="E113" s="1" t="n">
        <v>1</v>
      </c>
      <c r="H113" s="3" t="n">
        <v>18</v>
      </c>
      <c r="O113" s="3" t="n">
        <v>4</v>
      </c>
      <c r="R113" s="1" t="n">
        <v>3</v>
      </c>
      <c r="T113" s="1" t="n">
        <v>1</v>
      </c>
      <c r="W113" s="3" t="n">
        <v>1</v>
      </c>
      <c r="X113" s="1" t="n">
        <v>1</v>
      </c>
      <c r="Y113" s="1" t="n">
        <v>1</v>
      </c>
      <c r="Z113" s="1" t="n">
        <v>1</v>
      </c>
      <c r="AA113" s="2" t="n">
        <v>1</v>
      </c>
      <c r="AB113" s="5" t="s">
        <v>244</v>
      </c>
      <c r="AC113" s="5" t="s">
        <v>52</v>
      </c>
      <c r="AD113" s="3" t="n">
        <f aca="false">$C113+$D113*2+$E113*0.5+$F113+$G113*0.5</f>
        <v>25.5</v>
      </c>
      <c r="AE113" s="1" t="n">
        <f aca="false">$H113+$I113*3+$J113*0.5+$K113+$L113*0.5+$M113*0.1+$N113*0.2</f>
        <v>18</v>
      </c>
      <c r="AF113" s="1" t="n">
        <f aca="false">$AD113*$W113*$AA113-1.5*$AE113*$X113</f>
        <v>-1.5</v>
      </c>
      <c r="AG113" s="1" t="n">
        <f aca="false">$O113*$Y113-2*($P113*$Z113+R113)</f>
        <v>-2</v>
      </c>
      <c r="AH113" s="1" t="n">
        <f aca="false">IF($AG113&lt;0,$AG113*1.5,$AG113*3)</f>
        <v>-3</v>
      </c>
      <c r="AI113" s="1" t="n">
        <f aca="false">(Q113+S113+U113)*2-(T113+V113)*3</f>
        <v>-3</v>
      </c>
      <c r="AJ113" s="2" t="n">
        <f aca="false">AF113+AH113+AI113</f>
        <v>-7.5</v>
      </c>
      <c r="AK113" s="6" t="n">
        <f aca="false">AJ113/(AD113+AE113*1.5+(O113+P113+R113+T113+V113)*3+(Q113+S113+U113)*2)</f>
        <v>-0.0980392156862745</v>
      </c>
      <c r="AL113" s="7" t="n">
        <f aca="false">0.5+AK113*4</f>
        <v>0.107843137254902</v>
      </c>
      <c r="AM113" s="3" t="str">
        <f aca="false">IF(AC113="","",IF(AC113="分","分",IF(AJ113=0,"分",IF(AC113="攻",IF(AJ113&gt;0,"一致","不一致"),IF(AJ113&gt;=0,"不一致","一致")))))</f>
        <v>一致</v>
      </c>
      <c r="AN113" s="8" t="n">
        <f aca="false">IF(AC113="","",ABS(AK113))</f>
        <v>0.0980392156862745</v>
      </c>
      <c r="AO113" s="3" t="n">
        <f aca="false">AP113-AQ113</f>
        <v>1</v>
      </c>
      <c r="AP113" s="1" t="n">
        <v>4</v>
      </c>
      <c r="AQ113" s="2" t="n">
        <v>3</v>
      </c>
      <c r="AR113" s="3" t="s">
        <v>73</v>
      </c>
      <c r="AT113" s="1" t="s">
        <v>54</v>
      </c>
      <c r="AV113" s="17" t="n">
        <f aca="false">IF(AK113&gt;0.5/4,0.5/4,IF(AK113&lt;0.5/-4,0.5/-4,AK113))</f>
        <v>-0.0980392156862745</v>
      </c>
      <c r="AX113" s="9" t="n">
        <f aca="false">AW113*((O113+P113+U113+V113)*3+C113+H113+Q113+R113)/60+1</f>
        <v>1</v>
      </c>
    </row>
    <row r="114" customFormat="false" ht="12.8" hidden="false" customHeight="false" outlineLevel="0" collapsed="false">
      <c r="A114" s="1" t="n">
        <v>113</v>
      </c>
      <c r="B114" s="1" t="s">
        <v>245</v>
      </c>
      <c r="C114" s="1" t="n">
        <v>20</v>
      </c>
      <c r="F114" s="1" t="n">
        <v>1</v>
      </c>
      <c r="H114" s="3" t="n">
        <v>12</v>
      </c>
      <c r="J114" s="1" t="n">
        <v>1</v>
      </c>
      <c r="O114" s="3" t="n">
        <v>2</v>
      </c>
      <c r="R114" s="1" t="n">
        <v>2</v>
      </c>
      <c r="S114" s="1" t="n">
        <v>1</v>
      </c>
      <c r="W114" s="3" t="n">
        <v>1</v>
      </c>
      <c r="X114" s="1" t="n">
        <v>1</v>
      </c>
      <c r="Y114" s="1" t="n">
        <v>1</v>
      </c>
      <c r="Z114" s="1" t="n">
        <v>1</v>
      </c>
      <c r="AA114" s="2" t="n">
        <v>1</v>
      </c>
      <c r="AB114" s="5" t="s">
        <v>246</v>
      </c>
      <c r="AC114" s="5" t="s">
        <v>52</v>
      </c>
      <c r="AD114" s="3" t="n">
        <f aca="false">$C114+$D114*2+$E114*0.5+$F114+$G114*0.5</f>
        <v>21</v>
      </c>
      <c r="AE114" s="1" t="n">
        <f aca="false">$H114+$I114*3+$J114*0.5+$K114+$L114*0.5+$M114*0.1+$N114*0.2</f>
        <v>12.5</v>
      </c>
      <c r="AF114" s="1" t="n">
        <f aca="false">$AD114*$W114*$AA114-1.5*$AE114*$X114</f>
        <v>2.25</v>
      </c>
      <c r="AG114" s="1" t="n">
        <f aca="false">$O114*$Y114-2*($P114*$Z114+R114)</f>
        <v>-2</v>
      </c>
      <c r="AH114" s="1" t="n">
        <f aca="false">IF($AG114&lt;0,$AG114*1.5,$AG114*3)</f>
        <v>-3</v>
      </c>
      <c r="AI114" s="1" t="n">
        <f aca="false">(Q114+S114+U114)*2-(T114+V114)*3</f>
        <v>2</v>
      </c>
      <c r="AJ114" s="2" t="n">
        <f aca="false">AF114+AH114+AI114</f>
        <v>1.25</v>
      </c>
      <c r="AK114" s="6" t="n">
        <f aca="false">AJ114/(AD114+AE114*1.5+(O114+P114+R114+T114+V114)*3+(Q114+S114+U114)*2)</f>
        <v>0.0232558139534884</v>
      </c>
      <c r="AL114" s="7" t="n">
        <f aca="false">0.5+AK114*4</f>
        <v>0.593023255813953</v>
      </c>
      <c r="AM114" s="3" t="str">
        <f aca="false">IF(AC114="","",IF(AC114="分","分",IF(AJ114=0,"分",IF(AC114="攻",IF(AJ114&gt;0,"一致","不一致"),IF(AJ114&gt;=0,"不一致","一致")))))</f>
        <v>不一致</v>
      </c>
      <c r="AN114" s="8" t="n">
        <f aca="false">IF(AC114="","",ABS(AK114))</f>
        <v>0.0232558139534884</v>
      </c>
      <c r="AO114" s="3" t="n">
        <f aca="false">AP114-AQ114</f>
        <v>0</v>
      </c>
      <c r="AP114" s="1" t="n">
        <v>4</v>
      </c>
      <c r="AQ114" s="2" t="n">
        <v>4</v>
      </c>
      <c r="AR114" s="3" t="s">
        <v>59</v>
      </c>
      <c r="AT114" s="1" t="s">
        <v>54</v>
      </c>
      <c r="AV114" s="17" t="n">
        <f aca="false">IF(AK114&gt;0.5/4,0.5/4,IF(AK114&lt;0.5/-4,0.5/-4,AK114))</f>
        <v>0.0232558139534884</v>
      </c>
      <c r="AX114" s="9" t="n">
        <f aca="false">AW114*((O114+P114+U114+V114)*3+C114+H114+Q114+R114)/60+1</f>
        <v>1</v>
      </c>
    </row>
    <row r="115" customFormat="false" ht="12.8" hidden="false" customHeight="false" outlineLevel="0" collapsed="false">
      <c r="A115" s="1" t="n">
        <v>114</v>
      </c>
      <c r="B115" s="1" t="s">
        <v>247</v>
      </c>
      <c r="C115" s="1" t="n">
        <v>18</v>
      </c>
      <c r="E115" s="1" t="n">
        <v>1</v>
      </c>
      <c r="F115" s="1" t="n">
        <v>3</v>
      </c>
      <c r="G115" s="2" t="n">
        <v>7</v>
      </c>
      <c r="H115" s="3" t="n">
        <v>13</v>
      </c>
      <c r="L115" s="4" t="n">
        <v>3</v>
      </c>
      <c r="M115" s="4" t="n">
        <v>24</v>
      </c>
      <c r="R115" s="1" t="n">
        <v>3</v>
      </c>
      <c r="S115" s="1" t="n">
        <v>1</v>
      </c>
      <c r="W115" s="3" t="n">
        <v>1.2</v>
      </c>
      <c r="X115" s="1" t="n">
        <v>1</v>
      </c>
      <c r="Y115" s="1" t="n">
        <v>1</v>
      </c>
      <c r="Z115" s="1" t="n">
        <v>1</v>
      </c>
      <c r="AA115" s="2" t="n">
        <v>0.75</v>
      </c>
      <c r="AB115" s="35" t="s">
        <v>248</v>
      </c>
      <c r="AC115" s="5" t="s">
        <v>52</v>
      </c>
      <c r="AD115" s="3" t="n">
        <f aca="false">$C115+$D115*2+$E115*0.5+$F115+$G115*0.5</f>
        <v>25</v>
      </c>
      <c r="AE115" s="1" t="n">
        <f aca="false">$H115+$I115*3+$J115*0.5+$K115+$L115*0.5+$M115*0.1+$N115*0.2</f>
        <v>16.9</v>
      </c>
      <c r="AF115" s="1" t="n">
        <f aca="false">$AD115*$W115*$AA115-1.5*$AE115*$X115</f>
        <v>-2.85</v>
      </c>
      <c r="AG115" s="1" t="n">
        <f aca="false">$O115*$Y115-2*($P115*$Z115+R115)</f>
        <v>-6</v>
      </c>
      <c r="AH115" s="1" t="n">
        <f aca="false">IF($AG115&lt;0,$AG115*1.5,$AG115*3)</f>
        <v>-9</v>
      </c>
      <c r="AI115" s="1" t="n">
        <f aca="false">(Q115+S115+U115)*2-(T115+V115)*3</f>
        <v>2</v>
      </c>
      <c r="AJ115" s="2" t="n">
        <f aca="false">AF115+AH115+AI115</f>
        <v>-9.85</v>
      </c>
      <c r="AK115" s="6" t="n">
        <f aca="false">AJ115/(AD115+AE115*1.5+(O115+P115+R115+T115+V115)*3+(Q115+S115+U115)*2)</f>
        <v>-0.160554197229014</v>
      </c>
      <c r="AL115" s="7" t="n">
        <f aca="false">0.5+AK115*4</f>
        <v>-0.142216788916055</v>
      </c>
      <c r="AM115" s="3" t="str">
        <f aca="false">IF(AC115="","",IF(AC115="分","分",IF(AJ115=0,"分",IF(AC115="攻",IF(AJ115&gt;0,"一致","不一致"),IF(AJ115&gt;=0,"不一致","一致")))))</f>
        <v>一致</v>
      </c>
      <c r="AN115" s="8" t="n">
        <f aca="false">IF(AC115="","",ABS(AK115))</f>
        <v>0.160554197229014</v>
      </c>
      <c r="AO115" s="3" t="n">
        <f aca="false">AP115-AQ115</f>
        <v>1</v>
      </c>
      <c r="AP115" s="1" t="n">
        <v>5</v>
      </c>
      <c r="AQ115" s="2" t="n">
        <v>4</v>
      </c>
      <c r="AR115" s="3" t="s">
        <v>59</v>
      </c>
      <c r="AT115" s="1" t="s">
        <v>97</v>
      </c>
      <c r="AV115" s="17" t="n">
        <f aca="false">IF(AK115&gt;0.5/4,0.5/4,IF(AK115&lt;0.5/-4,0.5/-4,AK115))</f>
        <v>-0.125</v>
      </c>
      <c r="AX115" s="9" t="n">
        <f aca="false">AW115*((O115+P115+U115+V115)*3+C115+H115+Q115+R115)/60+1</f>
        <v>1</v>
      </c>
    </row>
    <row r="116" customFormat="false" ht="12.8" hidden="false" customHeight="false" outlineLevel="0" collapsed="false">
      <c r="A116" s="1" t="n">
        <v>115</v>
      </c>
      <c r="B116" s="1" t="s">
        <v>249</v>
      </c>
      <c r="C116" s="1" t="n">
        <v>13</v>
      </c>
      <c r="H116" s="3" t="n">
        <v>14</v>
      </c>
      <c r="J116" s="1" t="n">
        <v>1</v>
      </c>
      <c r="O116" s="3" t="n">
        <v>5</v>
      </c>
      <c r="P116" s="1" t="n">
        <v>3</v>
      </c>
      <c r="R116" s="1" t="n">
        <v>1</v>
      </c>
      <c r="W116" s="3" t="n">
        <v>0.9</v>
      </c>
      <c r="X116" s="1" t="n">
        <v>0.9</v>
      </c>
      <c r="Y116" s="1" t="n">
        <v>1</v>
      </c>
      <c r="Z116" s="1" t="n">
        <v>1</v>
      </c>
      <c r="AA116" s="2" t="n">
        <v>1</v>
      </c>
      <c r="AB116" s="5" t="s">
        <v>250</v>
      </c>
      <c r="AC116" s="5" t="s">
        <v>52</v>
      </c>
      <c r="AD116" s="3" t="n">
        <f aca="false">$C116+$D116*2+$E116*0.5+$F116+$G116*0.5</f>
        <v>13</v>
      </c>
      <c r="AE116" s="1" t="n">
        <f aca="false">$H116+$I116*3+$J116*0.5+$K116+$L116*0.5+$M116*0.1+$N116*0.2</f>
        <v>14.5</v>
      </c>
      <c r="AF116" s="1" t="n">
        <f aca="false">$AD116*$W116*$AA116-1.5*$AE116*$X116</f>
        <v>-7.875</v>
      </c>
      <c r="AG116" s="1" t="n">
        <f aca="false">$O116*$Y116-2*($P116*$Z116+R116)</f>
        <v>-3</v>
      </c>
      <c r="AH116" s="1" t="n">
        <f aca="false">IF($AG116&lt;0,$AG116*1.5,$AG116*3)</f>
        <v>-4.5</v>
      </c>
      <c r="AI116" s="1" t="n">
        <f aca="false">(Q116+S116+U116)*2-(T116+V116)*3</f>
        <v>0</v>
      </c>
      <c r="AJ116" s="2" t="n">
        <f aca="false">AF116+AH116+AI116</f>
        <v>-12.375</v>
      </c>
      <c r="AK116" s="6" t="n">
        <f aca="false">AJ116/(AD116+AE116*1.5+(O116+P116+R116+T116+V116)*3+(Q116+S116+U116)*2)</f>
        <v>-0.200404858299595</v>
      </c>
      <c r="AL116" s="7" t="n">
        <f aca="false">0.5+AK116*4</f>
        <v>-0.30161943319838</v>
      </c>
      <c r="AM116" s="3" t="str">
        <f aca="false">IF(AC116="","",IF(AC116="分","分",IF(AJ116=0,"分",IF(AC116="攻",IF(AJ116&gt;0,"一致","不一致"),IF(AJ116&gt;=0,"不一致","一致")))))</f>
        <v>一致</v>
      </c>
      <c r="AN116" s="8" t="n">
        <f aca="false">IF(AC116="","",ABS(AK116))</f>
        <v>0.200404858299595</v>
      </c>
      <c r="AO116" s="3" t="n">
        <f aca="false">AP116-AQ116</f>
        <v>2</v>
      </c>
      <c r="AP116" s="1" t="n">
        <v>4</v>
      </c>
      <c r="AQ116" s="2" t="n">
        <v>2</v>
      </c>
      <c r="AR116" s="3" t="s">
        <v>53</v>
      </c>
      <c r="AT116" s="1" t="s">
        <v>54</v>
      </c>
      <c r="AV116" s="17" t="n">
        <f aca="false">IF(AK116&gt;0.5/4,0.5/4,IF(AK116&lt;0.5/-4,0.5/-4,AK116))</f>
        <v>-0.125</v>
      </c>
      <c r="AX116" s="9" t="n">
        <f aca="false">AW116*((O116+P116+U116+V116)*3+C116+H116+Q116+R116)/60+1</f>
        <v>1</v>
      </c>
    </row>
    <row r="117" customFormat="false" ht="12.8" hidden="false" customHeight="false" outlineLevel="0" collapsed="false">
      <c r="A117" s="1" t="n">
        <v>116</v>
      </c>
      <c r="B117" s="1" t="s">
        <v>251</v>
      </c>
      <c r="C117" s="1" t="n">
        <v>25</v>
      </c>
      <c r="D117" s="1" t="n">
        <v>1</v>
      </c>
      <c r="H117" s="3" t="n">
        <v>11</v>
      </c>
      <c r="J117" s="1" t="n">
        <v>2</v>
      </c>
      <c r="P117" s="1" t="n">
        <v>5</v>
      </c>
      <c r="Q117" s="1" t="n">
        <v>1</v>
      </c>
      <c r="W117" s="3" t="n">
        <v>1</v>
      </c>
      <c r="X117" s="1" t="n">
        <v>1.1</v>
      </c>
      <c r="Y117" s="1" t="n">
        <v>1</v>
      </c>
      <c r="Z117" s="1" t="n">
        <v>1</v>
      </c>
      <c r="AA117" s="2" t="n">
        <v>1.5</v>
      </c>
      <c r="AB117" s="18" t="s">
        <v>252</v>
      </c>
      <c r="AC117" s="5" t="s">
        <v>58</v>
      </c>
      <c r="AD117" s="3" t="n">
        <f aca="false">$C117+$D117*2+$E117*0.5+$F117+$G117*0.5</f>
        <v>27</v>
      </c>
      <c r="AE117" s="1" t="n">
        <f aca="false">$H117+$I117*3+$J117*0.5+$K117+$L117*0.5+$M117*0.1+$N117*0.2</f>
        <v>12</v>
      </c>
      <c r="AF117" s="1" t="n">
        <f aca="false">$AD117*$W117*$AA117-1.5*$AE117*$X117</f>
        <v>20.7</v>
      </c>
      <c r="AG117" s="1" t="n">
        <f aca="false">$O117*$Y117-2*($P117*$Z117+R117)</f>
        <v>-10</v>
      </c>
      <c r="AH117" s="1" t="n">
        <f aca="false">IF($AG117&lt;0,$AG117*1.5,$AG117*3)</f>
        <v>-15</v>
      </c>
      <c r="AI117" s="1" t="n">
        <f aca="false">(Q117+S117+U117)*2-(T117+V117)*3</f>
        <v>2</v>
      </c>
      <c r="AJ117" s="2" t="n">
        <f aca="false">AF117+AH117+AI117</f>
        <v>7.7</v>
      </c>
      <c r="AK117" s="6" t="n">
        <f aca="false">AJ117/(AD117+AE117*1.5+(O117+P117+R117+T117+V117)*3+(Q117+S117+U117)*2)</f>
        <v>0.124193548387097</v>
      </c>
      <c r="AL117" s="7" t="n">
        <f aca="false">0.5+AK117*4</f>
        <v>0.996774193548387</v>
      </c>
      <c r="AM117" s="3" t="str">
        <f aca="false">IF(AC117="","",IF(AC117="分","分",IF(AJ117=0,"分",IF(AC117="攻",IF(AJ117&gt;0,"一致","不一致"),IF(AJ117&gt;=0,"不一致","一致")))))</f>
        <v>一致</v>
      </c>
      <c r="AN117" s="8" t="n">
        <f aca="false">IF(AC117="","",ABS(AK117))</f>
        <v>0.124193548387097</v>
      </c>
      <c r="AO117" s="3" t="n">
        <f aca="false">AP117-AQ117</f>
        <v>1</v>
      </c>
      <c r="AP117" s="1" t="n">
        <v>5</v>
      </c>
      <c r="AQ117" s="2" t="n">
        <v>4</v>
      </c>
      <c r="AR117" s="3" t="s">
        <v>59</v>
      </c>
      <c r="AT117" s="1" t="s">
        <v>54</v>
      </c>
      <c r="AV117" s="17" t="n">
        <f aca="false">IF(AK117&gt;0.5/4,0.5/4,IF(AK117&lt;0.5/-4,0.5/-4,AK117))</f>
        <v>0.124193548387097</v>
      </c>
      <c r="AX117" s="9" t="n">
        <f aca="false">AW117*((O117+P117+U117+V117)*3+C117+H117+Q117+R117)/60+1</f>
        <v>1</v>
      </c>
    </row>
    <row r="118" customFormat="false" ht="12.8" hidden="false" customHeight="false" outlineLevel="0" collapsed="false">
      <c r="A118" s="1" t="n">
        <v>117</v>
      </c>
      <c r="B118" s="1" t="s">
        <v>253</v>
      </c>
      <c r="C118" s="1" t="n">
        <v>18</v>
      </c>
      <c r="D118" s="1" t="n">
        <v>1</v>
      </c>
      <c r="H118" s="3" t="n">
        <v>8</v>
      </c>
      <c r="M118" s="4" t="n">
        <v>84</v>
      </c>
      <c r="O118" s="3" t="n">
        <v>11</v>
      </c>
      <c r="P118" s="1" t="n">
        <v>3</v>
      </c>
      <c r="R118" s="1" t="n">
        <v>2</v>
      </c>
      <c r="S118" s="1" t="n">
        <v>1</v>
      </c>
      <c r="W118" s="3" t="n">
        <v>1</v>
      </c>
      <c r="X118" s="1" t="n">
        <v>1.2</v>
      </c>
      <c r="Y118" s="1" t="n">
        <v>0.75</v>
      </c>
      <c r="Z118" s="1" t="n">
        <v>0.5</v>
      </c>
      <c r="AA118" s="2" t="n">
        <v>1</v>
      </c>
      <c r="AB118" s="5" t="s">
        <v>254</v>
      </c>
      <c r="AC118" s="5" t="s">
        <v>52</v>
      </c>
      <c r="AD118" s="3" t="n">
        <f aca="false">$C118+$D118*2+$E118*0.5+$F118+$G118*0.5</f>
        <v>20</v>
      </c>
      <c r="AE118" s="1" t="n">
        <f aca="false">$H118+$I118*3+$J118*0.5+$K118+$L118*0.5+$M118*0.1+$N118*0.2</f>
        <v>16.4</v>
      </c>
      <c r="AF118" s="1" t="n">
        <f aca="false">$AD118*$W118*$AA118-1.5*$AE118*$X118</f>
        <v>-9.52</v>
      </c>
      <c r="AG118" s="1" t="n">
        <f aca="false">$O118*$Y118-2*($P118*$Z118+R118)</f>
        <v>1.25</v>
      </c>
      <c r="AH118" s="1" t="n">
        <f aca="false">IF($AG118&lt;0,$AG118*1.5,$AG118*3)</f>
        <v>3.75</v>
      </c>
      <c r="AI118" s="1" t="n">
        <f aca="false">(Q118+S118+U118)*2-(T118+V118)*3</f>
        <v>2</v>
      </c>
      <c r="AJ118" s="2" t="n">
        <f aca="false">AF118+AH118+AI118</f>
        <v>-3.77</v>
      </c>
      <c r="AK118" s="6" t="n">
        <f aca="false">AJ118/(AD118+AE118*1.5+(O118+P118+R118+T118+V118)*3+(Q118+S118+U118)*2)</f>
        <v>-0.0398520084566596</v>
      </c>
      <c r="AL118" s="7" t="n">
        <f aca="false">0.5+AK118*4</f>
        <v>0.340591966173362</v>
      </c>
      <c r="AM118" s="3" t="str">
        <f aca="false">IF(AC118="","",IF(AC118="分","分",IF(AJ118=0,"分",IF(AC118="攻",IF(AJ118&gt;0,"一致","不一致"),IF(AJ118&gt;=0,"不一致","一致")))))</f>
        <v>一致</v>
      </c>
      <c r="AN118" s="8" t="n">
        <f aca="false">IF(AC118="","",ABS(AK118))</f>
        <v>0.0398520084566596</v>
      </c>
      <c r="AO118" s="3" t="n">
        <f aca="false">AP118-AQ118</f>
        <v>1</v>
      </c>
      <c r="AP118" s="1" t="n">
        <v>4</v>
      </c>
      <c r="AQ118" s="2" t="n">
        <v>3</v>
      </c>
      <c r="AR118" s="3" t="s">
        <v>73</v>
      </c>
      <c r="AT118" s="1" t="s">
        <v>54</v>
      </c>
      <c r="AV118" s="17" t="n">
        <f aca="false">IF(AK118&gt;0.5/4,0.5/4,IF(AK118&lt;0.5/-4,0.5/-4,AK118))</f>
        <v>-0.0398520084566596</v>
      </c>
      <c r="AX118" s="9" t="n">
        <f aca="false">AW118*((O118+P118+U118+V118)*3+C118+H118+Q118+R118)/60+1</f>
        <v>1</v>
      </c>
    </row>
    <row r="119" customFormat="false" ht="12.8" hidden="false" customHeight="false" outlineLevel="0" collapsed="false">
      <c r="A119" s="1" t="n">
        <v>118</v>
      </c>
      <c r="B119" s="1" t="s">
        <v>255</v>
      </c>
      <c r="C119" s="1" t="n">
        <v>28</v>
      </c>
      <c r="E119" s="1" t="n">
        <v>1</v>
      </c>
      <c r="H119" s="3" t="n">
        <v>18</v>
      </c>
      <c r="O119" s="3" t="n">
        <v>5</v>
      </c>
      <c r="P119" s="1" t="n">
        <v>2</v>
      </c>
      <c r="R119" s="20" t="n">
        <v>3.5</v>
      </c>
      <c r="S119" s="20" t="n">
        <v>2</v>
      </c>
      <c r="T119" s="1" t="n">
        <v>1</v>
      </c>
      <c r="W119" s="3" t="n">
        <v>0.9</v>
      </c>
      <c r="X119" s="1" t="n">
        <v>1</v>
      </c>
      <c r="Y119" s="1" t="n">
        <v>1</v>
      </c>
      <c r="Z119" s="1" t="n">
        <v>1</v>
      </c>
      <c r="AA119" s="2" t="n">
        <v>1.5</v>
      </c>
      <c r="AB119" s="18" t="s">
        <v>256</v>
      </c>
      <c r="AC119" s="5" t="s">
        <v>58</v>
      </c>
      <c r="AD119" s="3" t="n">
        <f aca="false">$C119+$D119*2+$E119*0.5+$F119+$G119*0.5</f>
        <v>28.5</v>
      </c>
      <c r="AE119" s="1" t="n">
        <f aca="false">$H119+$I119*3+$J119*0.5+$K119+$L119*0.5+$M119*0.1+$N119*0.2</f>
        <v>18</v>
      </c>
      <c r="AF119" s="1" t="n">
        <f aca="false">$AD119*$W119*$AA119-1.5*$AE119*$X119</f>
        <v>11.475</v>
      </c>
      <c r="AG119" s="1" t="n">
        <f aca="false">$O119*$Y119-2*($P119*$Z119+R119)</f>
        <v>-6</v>
      </c>
      <c r="AH119" s="1" t="n">
        <f aca="false">IF($AG119&lt;0,$AG119*1.5,$AG119*3)</f>
        <v>-9</v>
      </c>
      <c r="AI119" s="1" t="n">
        <f aca="false">(Q119+S119+U119)*2-(T119+V119)*3</f>
        <v>1</v>
      </c>
      <c r="AJ119" s="2" t="n">
        <f aca="false">AF119+AH119+AI119</f>
        <v>3.475</v>
      </c>
      <c r="AK119" s="6" t="n">
        <f aca="false">AJ119/(AD119+AE119*1.5+(O119+P119+R119+T119+V119)*3+(Q119+S119+U119)*2)</f>
        <v>0.036968085106383</v>
      </c>
      <c r="AL119" s="7" t="n">
        <f aca="false">0.5+AK119*4</f>
        <v>0.647872340425532</v>
      </c>
      <c r="AM119" s="3" t="str">
        <f aca="false">IF(AC119="","",IF(AC119="分","分",IF(AJ119=0,"分",IF(AC119="攻",IF(AJ119&gt;0,"一致","不一致"),IF(AJ119&gt;=0,"不一致","一致")))))</f>
        <v>一致</v>
      </c>
      <c r="AN119" s="8" t="n">
        <f aca="false">IF(AC119="","",ABS(AK119))</f>
        <v>0.036968085106383</v>
      </c>
      <c r="AO119" s="3" t="n">
        <f aca="false">AP119-AQ119</f>
        <v>2</v>
      </c>
      <c r="AP119" s="1" t="n">
        <v>4</v>
      </c>
      <c r="AQ119" s="2" t="n">
        <v>2</v>
      </c>
      <c r="AR119" s="3" t="s">
        <v>53</v>
      </c>
      <c r="AT119" s="1" t="s">
        <v>54</v>
      </c>
      <c r="AV119" s="17" t="n">
        <f aca="false">IF(AK119&gt;0.5/4,0.5/4,IF(AK119&lt;0.5/-4,0.5/-4,AK119))</f>
        <v>0.036968085106383</v>
      </c>
      <c r="AX119" s="9" t="n">
        <f aca="false">AW119*((O119+P119+U119+V119)*3+C119+H119+Q119+R119)/60+1</f>
        <v>1</v>
      </c>
    </row>
    <row r="120" customFormat="false" ht="12.8" hidden="false" customHeight="false" outlineLevel="0" collapsed="false">
      <c r="A120" s="1" t="n">
        <v>119</v>
      </c>
      <c r="B120" s="1" t="s">
        <v>257</v>
      </c>
      <c r="C120" s="1" t="n">
        <v>21</v>
      </c>
      <c r="E120" s="1" t="n">
        <v>1</v>
      </c>
      <c r="G120" s="2" t="n">
        <v>1</v>
      </c>
      <c r="H120" s="3" t="n">
        <v>13.5</v>
      </c>
      <c r="O120" s="3" t="n">
        <v>8</v>
      </c>
      <c r="P120" s="1" t="n">
        <v>9</v>
      </c>
      <c r="W120" s="3" t="n">
        <v>1.1</v>
      </c>
      <c r="X120" s="1" t="n">
        <v>1</v>
      </c>
      <c r="Y120" s="1" t="n">
        <v>1</v>
      </c>
      <c r="Z120" s="1" t="n">
        <v>0.5</v>
      </c>
      <c r="AA120" s="2" t="n">
        <v>1</v>
      </c>
      <c r="AB120" s="5" t="s">
        <v>258</v>
      </c>
      <c r="AC120" s="5" t="s">
        <v>52</v>
      </c>
      <c r="AD120" s="3" t="n">
        <f aca="false">$C120+$D120*2+$E120*0.5+$F120+$G120*0.5</f>
        <v>22</v>
      </c>
      <c r="AE120" s="1" t="n">
        <f aca="false">$H120+$I120*3+$J120*0.5+$K120+$L120*0.5+$M120*0.1+$N120*0.2</f>
        <v>13.5</v>
      </c>
      <c r="AF120" s="1" t="n">
        <f aca="false">$AD120*$W120*$AA120-1.5*$AE120*$X120</f>
        <v>3.95</v>
      </c>
      <c r="AG120" s="1" t="n">
        <f aca="false">$O120*$Y120-2*($P120*$Z120+R120)</f>
        <v>-1</v>
      </c>
      <c r="AH120" s="1" t="n">
        <f aca="false">IF($AG120&lt;0,$AG120*1.5,$AG120*3)</f>
        <v>-1.5</v>
      </c>
      <c r="AI120" s="1" t="n">
        <f aca="false">(Q120+S120+U120)*2-(T120+V120)*3</f>
        <v>0</v>
      </c>
      <c r="AJ120" s="2" t="n">
        <f aca="false">AF120+AH120+AI120</f>
        <v>2.45</v>
      </c>
      <c r="AK120" s="6" t="n">
        <f aca="false">AJ120/(AD120+AE120*1.5+(O120+P120+R120+T120+V120)*3+(Q120+S120+U120)*2)</f>
        <v>0.0262734584450402</v>
      </c>
      <c r="AL120" s="7" t="n">
        <f aca="false">0.5+AK120*4</f>
        <v>0.605093833780161</v>
      </c>
      <c r="AM120" s="3" t="str">
        <f aca="false">IF(AC120="","",IF(AC120="分","分",IF(AJ120=0,"分",IF(AC120="攻",IF(AJ120&gt;0,"一致","不一致"),IF(AJ120&gt;=0,"不一致","一致")))))</f>
        <v>不一致</v>
      </c>
      <c r="AN120" s="8" t="n">
        <f aca="false">IF(AC120="","",ABS(AK120))</f>
        <v>0.0262734584450402</v>
      </c>
      <c r="AO120" s="3" t="n">
        <f aca="false">AP120-AQ120</f>
        <v>0</v>
      </c>
      <c r="AP120" s="1" t="n">
        <v>4</v>
      </c>
      <c r="AQ120" s="2" t="n">
        <v>4</v>
      </c>
      <c r="AR120" s="3" t="s">
        <v>54</v>
      </c>
      <c r="AT120" s="1" t="s">
        <v>59</v>
      </c>
      <c r="AV120" s="17" t="n">
        <f aca="false">IF(AK120&gt;0.5/4,0.5/4,IF(AK120&lt;0.5/-4,0.5/-4,AK120))</f>
        <v>0.0262734584450402</v>
      </c>
      <c r="AX120" s="9" t="n">
        <f aca="false">AW120*((O120+P120+U120+V120)*3+C120+H120+Q120+R120)/60+1</f>
        <v>1</v>
      </c>
    </row>
    <row r="121" customFormat="false" ht="12.8" hidden="false" customHeight="false" outlineLevel="0" collapsed="false">
      <c r="A121" s="1" t="n">
        <v>120</v>
      </c>
      <c r="B121" s="1" t="s">
        <v>259</v>
      </c>
      <c r="C121" s="1" t="n">
        <v>23</v>
      </c>
      <c r="E121" s="1" t="n">
        <v>1</v>
      </c>
      <c r="H121" s="3" t="n">
        <v>10</v>
      </c>
      <c r="P121" s="1" t="n">
        <v>1</v>
      </c>
      <c r="R121" s="1" t="n">
        <v>1</v>
      </c>
      <c r="W121" s="3" t="n">
        <v>1</v>
      </c>
      <c r="X121" s="1" t="n">
        <v>1.2</v>
      </c>
      <c r="Y121" s="1" t="n">
        <v>1</v>
      </c>
      <c r="Z121" s="1" t="n">
        <v>1</v>
      </c>
      <c r="AA121" s="2" t="n">
        <v>1</v>
      </c>
      <c r="AB121" s="5" t="s">
        <v>260</v>
      </c>
      <c r="AC121" s="5" t="s">
        <v>58</v>
      </c>
      <c r="AD121" s="3" t="n">
        <f aca="false">$C121+$D121*2+$E121*0.5+$F121+$G121*0.5</f>
        <v>23.5</v>
      </c>
      <c r="AE121" s="1" t="n">
        <f aca="false">$H121+$I121*3+$J121*0.5+$K121+$L121*0.5+$M121*0.1+$N121*0.2</f>
        <v>10</v>
      </c>
      <c r="AF121" s="1" t="n">
        <f aca="false">$AD121*$W121*$AA121-1.5*$AE121*$X121</f>
        <v>5.5</v>
      </c>
      <c r="AG121" s="1" t="n">
        <f aca="false">$O121*$Y121-2*($P121*$Z121+R121)</f>
        <v>-4</v>
      </c>
      <c r="AH121" s="1" t="n">
        <f aca="false">IF($AG121&lt;0,$AG121*1.5,$AG121*3)</f>
        <v>-6</v>
      </c>
      <c r="AI121" s="1" t="n">
        <f aca="false">(Q121+S121+U121)*2-(T121+V121)*3</f>
        <v>0</v>
      </c>
      <c r="AJ121" s="2" t="n">
        <f aca="false">AF121+AH121+AI121</f>
        <v>-0.5</v>
      </c>
      <c r="AK121" s="6" t="n">
        <f aca="false">AJ121/(AD121+AE121*1.5+(O121+P121+R121+T121+V121)*3+(Q121+S121+U121)*2)</f>
        <v>-0.0112359550561798</v>
      </c>
      <c r="AL121" s="7" t="n">
        <f aca="false">0.5+AK121*4</f>
        <v>0.455056179775281</v>
      </c>
      <c r="AM121" s="3" t="str">
        <f aca="false">IF(AC121="","",IF(AC121="分","分",IF(AJ121=0,"分",IF(AC121="攻",IF(AJ121&gt;0,"一致","不一致"),IF(AJ121&gt;=0,"不一致","一致")))))</f>
        <v>不一致</v>
      </c>
      <c r="AN121" s="8" t="n">
        <f aca="false">IF(AC121="","",ABS(AK121))</f>
        <v>0.0112359550561798</v>
      </c>
      <c r="AO121" s="3" t="n">
        <f aca="false">AP121-AQ121</f>
        <v>-1</v>
      </c>
      <c r="AP121" s="1" t="n">
        <v>4</v>
      </c>
      <c r="AQ121" s="2" t="n">
        <v>5</v>
      </c>
      <c r="AR121" s="3" t="s">
        <v>73</v>
      </c>
      <c r="AT121" s="1" t="s">
        <v>54</v>
      </c>
      <c r="AV121" s="17" t="n">
        <f aca="false">IF(AK121&gt;0.5/4,0.5/4,IF(AK121&lt;0.5/-4,0.5/-4,AK121))</f>
        <v>-0.0112359550561798</v>
      </c>
      <c r="AX121" s="9" t="n">
        <f aca="false">AW121*((O121+P121+U121+V121)*3+C121+H121+Q121+R121)/60+1</f>
        <v>1</v>
      </c>
    </row>
    <row r="122" customFormat="false" ht="12.8" hidden="false" customHeight="false" outlineLevel="0" collapsed="false">
      <c r="A122" s="1" t="n">
        <v>121</v>
      </c>
      <c r="B122" s="4" t="s">
        <v>261</v>
      </c>
      <c r="C122" s="1" t="n">
        <v>12</v>
      </c>
      <c r="E122" s="1" t="n">
        <v>2</v>
      </c>
      <c r="H122" s="3" t="n">
        <v>12.5</v>
      </c>
      <c r="J122" s="1" t="n">
        <v>1</v>
      </c>
      <c r="O122" s="3" t="n">
        <v>4</v>
      </c>
      <c r="R122" s="1" t="n">
        <v>1</v>
      </c>
      <c r="W122" s="3" t="n">
        <v>1.2</v>
      </c>
      <c r="X122" s="1" t="n">
        <v>1.1</v>
      </c>
      <c r="Y122" s="1" t="n">
        <v>1</v>
      </c>
      <c r="Z122" s="1" t="n">
        <v>1</v>
      </c>
      <c r="AA122" s="2" t="n">
        <v>1</v>
      </c>
      <c r="AB122" s="5" t="s">
        <v>262</v>
      </c>
      <c r="AC122" s="5" t="s">
        <v>58</v>
      </c>
      <c r="AD122" s="3" t="n">
        <f aca="false">$C122+$D122*2+$E122*0.5+$F122+$G122*0.5</f>
        <v>13</v>
      </c>
      <c r="AE122" s="1" t="n">
        <f aca="false">$H122+$I122*3+$J122*0.5+$K122+$L122*0.5+$M122*0.1+$N122*0.2</f>
        <v>13</v>
      </c>
      <c r="AF122" s="1" t="n">
        <f aca="false">$AD122*$W122*$AA122-1.5*$AE122*$X122</f>
        <v>-5.85</v>
      </c>
      <c r="AG122" s="1" t="n">
        <f aca="false">$O122*$Y122-2*($P122*$Z122+R122)</f>
        <v>2</v>
      </c>
      <c r="AH122" s="1" t="n">
        <f aca="false">IF($AG122&lt;0,$AG122*1.5,$AG122*3)</f>
        <v>6</v>
      </c>
      <c r="AI122" s="1" t="n">
        <f aca="false">(Q122+S122+U122)*2-(T122+V122)*3</f>
        <v>0</v>
      </c>
      <c r="AJ122" s="2" t="n">
        <f aca="false">AF122+AH122+AI122</f>
        <v>0.149999999999997</v>
      </c>
      <c r="AK122" s="6" t="n">
        <f aca="false">AJ122/(AD122+AE122*1.5+(O122+P122+R122+T122+V122)*3+(Q122+S122+U122)*2)</f>
        <v>0.00315789473684204</v>
      </c>
      <c r="AL122" s="7" t="n">
        <f aca="false">0.5+AK122*4</f>
        <v>0.512631578947368</v>
      </c>
      <c r="AM122" s="3" t="str">
        <f aca="false">IF(AC122="","",IF(AC122="分","分",IF(AJ122=0,"分",IF(AC122="攻",IF(AJ122&gt;0,"一致","不一致"),IF(AJ122&gt;=0,"不一致","一致")))))</f>
        <v>一致</v>
      </c>
      <c r="AN122" s="8" t="n">
        <f aca="false">IF(AC122="","",ABS(AK122))</f>
        <v>0.00315789473684204</v>
      </c>
      <c r="AO122" s="3" t="n">
        <f aca="false">AP122-AQ122</f>
        <v>0</v>
      </c>
      <c r="AP122" s="1" t="n">
        <v>5</v>
      </c>
      <c r="AQ122" s="2" t="n">
        <v>5</v>
      </c>
      <c r="AR122" s="3" t="s">
        <v>54</v>
      </c>
      <c r="AT122" s="1" t="s">
        <v>59</v>
      </c>
      <c r="AV122" s="17" t="n">
        <f aca="false">IF(AK122&gt;0.5/4,0.5/4,IF(AK122&lt;0.5/-4,0.5/-4,AK122))</f>
        <v>0.00315789473684204</v>
      </c>
      <c r="AX122" s="9" t="n">
        <f aca="false">AW122*((O122+P122+U122+V122)*3+C122+H122+Q122+R122)/60+1</f>
        <v>1</v>
      </c>
    </row>
    <row r="123" customFormat="false" ht="12.8" hidden="false" customHeight="false" outlineLevel="0" collapsed="false">
      <c r="A123" s="1" t="n">
        <v>122</v>
      </c>
      <c r="B123" s="4" t="s">
        <v>263</v>
      </c>
      <c r="C123" s="1" t="n">
        <v>16</v>
      </c>
      <c r="E123" s="1" t="n">
        <v>1</v>
      </c>
      <c r="H123" s="3" t="n">
        <v>14</v>
      </c>
      <c r="J123" s="1" t="n">
        <v>1</v>
      </c>
      <c r="Q123" s="1" t="n">
        <v>1</v>
      </c>
      <c r="W123" s="3" t="n">
        <v>1</v>
      </c>
      <c r="X123" s="1" t="n">
        <v>1</v>
      </c>
      <c r="Y123" s="1" t="n">
        <v>1</v>
      </c>
      <c r="Z123" s="1" t="n">
        <v>1</v>
      </c>
      <c r="AA123" s="2" t="n">
        <v>1</v>
      </c>
      <c r="AB123" s="5" t="s">
        <v>160</v>
      </c>
      <c r="AC123" s="5" t="s">
        <v>122</v>
      </c>
      <c r="AD123" s="3" t="n">
        <f aca="false">$C123+$D123*2+$E123*0.5+$F123+$G123*0.5</f>
        <v>16.5</v>
      </c>
      <c r="AE123" s="1" t="n">
        <f aca="false">$H123+$I123*3+$J123*0.5+$K123+$L123*0.5+$M123*0.1+$N123*0.2</f>
        <v>14.5</v>
      </c>
      <c r="AF123" s="1" t="n">
        <f aca="false">$AD123*$W123*$AA123-1.5*$AE123*$X123</f>
        <v>-5.25</v>
      </c>
      <c r="AG123" s="1" t="n">
        <f aca="false">$O123*$Y123-2*($P123*$Z123+R123)</f>
        <v>0</v>
      </c>
      <c r="AH123" s="1" t="n">
        <f aca="false">IF($AG123&lt;0,$AG123*1.5,$AG123*3)</f>
        <v>0</v>
      </c>
      <c r="AI123" s="1" t="n">
        <f aca="false">(Q123+S123+U123)*2-(T123+V123)*3</f>
        <v>2</v>
      </c>
      <c r="AJ123" s="2" t="n">
        <f aca="false">AF123+AH123+AI123</f>
        <v>-3.25</v>
      </c>
      <c r="AK123" s="6" t="n">
        <f aca="false">AJ123/(AD123+AE123*1.5+(O123+P123+R123+T123+V123)*3+(Q123+S123+U123)*2)</f>
        <v>-0.0807453416149068</v>
      </c>
      <c r="AL123" s="7" t="n">
        <f aca="false">0.5+AK123*4</f>
        <v>0.177018633540373</v>
      </c>
      <c r="AM123" s="3" t="str">
        <f aca="false">IF(AC123="","",IF(AC123="分","分",IF(AJ123=0,"分",IF(AC123="攻",IF(AJ123&gt;0,"一致","不一致"),IF(AJ123&gt;=0,"不一致","一致")))))</f>
        <v>分</v>
      </c>
      <c r="AN123" s="8" t="n">
        <f aca="false">IF(AC123="","",ABS(AK123))</f>
        <v>0.0807453416149068</v>
      </c>
      <c r="AO123" s="3" t="n">
        <f aca="false">AP123-AQ123</f>
        <v>0</v>
      </c>
      <c r="AP123" s="1" t="n">
        <v>3</v>
      </c>
      <c r="AQ123" s="2" t="n">
        <v>3</v>
      </c>
      <c r="AR123" s="3" t="s">
        <v>54</v>
      </c>
      <c r="AT123" s="1" t="s">
        <v>90</v>
      </c>
      <c r="AV123" s="17" t="n">
        <f aca="false">IF(AK123&gt;0.5/4,0.5/4,IF(AK123&lt;0.5/-4,0.5/-4,AK123))</f>
        <v>-0.0807453416149068</v>
      </c>
      <c r="AX123" s="9" t="n">
        <f aca="false">AW123*((O123+P123+U123+V123)*3+C123+H123+Q123+R123)/60+1</f>
        <v>1</v>
      </c>
    </row>
    <row r="124" customFormat="false" ht="12.8" hidden="false" customHeight="false" outlineLevel="0" collapsed="false">
      <c r="A124" s="1" t="n">
        <v>123</v>
      </c>
      <c r="B124" s="1" t="s">
        <v>264</v>
      </c>
      <c r="C124" s="1" t="n">
        <v>20</v>
      </c>
      <c r="E124" s="1" t="n">
        <v>1</v>
      </c>
      <c r="H124" s="3" t="n">
        <v>14</v>
      </c>
      <c r="J124" s="1" t="n">
        <v>1</v>
      </c>
      <c r="Q124" s="1" t="n">
        <v>2</v>
      </c>
      <c r="R124" s="1" t="n">
        <v>1</v>
      </c>
      <c r="W124" s="3" t="n">
        <v>1.1</v>
      </c>
      <c r="X124" s="1" t="n">
        <v>1.1</v>
      </c>
      <c r="Y124" s="1" t="n">
        <v>1</v>
      </c>
      <c r="Z124" s="1" t="n">
        <v>1</v>
      </c>
      <c r="AA124" s="2" t="n">
        <v>1</v>
      </c>
      <c r="AB124" s="5" t="s">
        <v>160</v>
      </c>
      <c r="AC124" s="5" t="s">
        <v>122</v>
      </c>
      <c r="AD124" s="3" t="n">
        <f aca="false">$C124+$D124*2+$E124*0.5+$F124+$G124*0.5</f>
        <v>20.5</v>
      </c>
      <c r="AE124" s="1" t="n">
        <f aca="false">$H124+$I124*3+$J124*0.5+$K124+$L124*0.5+$M124*0.1+$N124*0.2</f>
        <v>14.5</v>
      </c>
      <c r="AF124" s="1" t="n">
        <f aca="false">$AD124*$W124*$AA124-1.5*$AE124*$X124</f>
        <v>-1.375</v>
      </c>
      <c r="AG124" s="1" t="n">
        <f aca="false">$O124*$Y124-2*($P124*$Z124+R124)</f>
        <v>-2</v>
      </c>
      <c r="AH124" s="1" t="n">
        <f aca="false">IF($AG124&lt;0,$AG124*1.5,$AG124*3)</f>
        <v>-3</v>
      </c>
      <c r="AI124" s="1" t="n">
        <f aca="false">(Q124+S124+U124)*2-(T124+V124)*3</f>
        <v>4</v>
      </c>
      <c r="AJ124" s="2" t="n">
        <f aca="false">AF124+AH124+AI124</f>
        <v>-0.375</v>
      </c>
      <c r="AK124" s="6" t="n">
        <f aca="false">AJ124/(AD124+AE124*1.5+(O124+P124+R124+T124+V124)*3+(Q124+S124+U124)*2)</f>
        <v>-0.00761421319796954</v>
      </c>
      <c r="AL124" s="7" t="n">
        <f aca="false">0.5+AK124*4</f>
        <v>0.469543147208122</v>
      </c>
      <c r="AM124" s="3" t="str">
        <f aca="false">IF(AC124="","",IF(AC124="分","分",IF(AJ124=0,"分",IF(AC124="攻",IF(AJ124&gt;0,"一致","不一致"),IF(AJ124&gt;=0,"不一致","一致")))))</f>
        <v>分</v>
      </c>
      <c r="AN124" s="8" t="n">
        <f aca="false">IF(AC124="","",ABS(AK124))</f>
        <v>0.00761421319796954</v>
      </c>
      <c r="AO124" s="3" t="n">
        <f aca="false">AP124-AQ124</f>
        <v>1</v>
      </c>
      <c r="AP124" s="1" t="n">
        <v>4</v>
      </c>
      <c r="AQ124" s="2" t="n">
        <v>3</v>
      </c>
      <c r="AR124" s="3" t="s">
        <v>54</v>
      </c>
      <c r="AT124" s="1" t="s">
        <v>73</v>
      </c>
      <c r="AV124" s="17" t="n">
        <f aca="false">IF(AK124&gt;0.5/4,0.5/4,IF(AK124&lt;0.5/-4,0.5/-4,AK124))</f>
        <v>-0.00761421319796954</v>
      </c>
      <c r="AX124" s="9" t="n">
        <f aca="false">AW124*((O124+P124+U124+V124)*3+C124+H124+Q124+R124)/60+1</f>
        <v>1</v>
      </c>
    </row>
    <row r="125" customFormat="false" ht="12.8" hidden="false" customHeight="false" outlineLevel="0" collapsed="false">
      <c r="A125" s="1" t="n">
        <v>124</v>
      </c>
      <c r="B125" s="1" t="n">
        <v>57</v>
      </c>
      <c r="C125" s="1" t="n">
        <v>16</v>
      </c>
      <c r="E125" s="1" t="n">
        <v>1</v>
      </c>
      <c r="F125" s="1" t="n">
        <v>1</v>
      </c>
      <c r="G125" s="2" t="n">
        <v>2</v>
      </c>
      <c r="H125" s="3" t="n">
        <v>18.5</v>
      </c>
      <c r="O125" s="3" t="n">
        <v>4</v>
      </c>
      <c r="P125" s="1" t="n">
        <v>5</v>
      </c>
      <c r="Q125" s="1" t="n">
        <v>2</v>
      </c>
      <c r="R125" s="1" t="n">
        <v>4</v>
      </c>
      <c r="W125" s="3" t="n">
        <v>1.1</v>
      </c>
      <c r="X125" s="1" t="n">
        <v>0.7</v>
      </c>
      <c r="Y125" s="1" t="n">
        <v>1</v>
      </c>
      <c r="Z125" s="1" t="n">
        <v>0.25</v>
      </c>
      <c r="AA125" s="2" t="n">
        <v>1</v>
      </c>
      <c r="AB125" s="5" t="s">
        <v>265</v>
      </c>
      <c r="AC125" s="5" t="s">
        <v>52</v>
      </c>
      <c r="AD125" s="3" t="n">
        <f aca="false">$C125+$D125*2+$E125*0.5+$F125+$G125*0.5</f>
        <v>18.5</v>
      </c>
      <c r="AE125" s="1" t="n">
        <f aca="false">$H125+$I125*3+$J125*0.5+$K125+$L125*0.5+$M125*0.1+$N125*0.2</f>
        <v>18.5</v>
      </c>
      <c r="AF125" s="1" t="n">
        <f aca="false">$AD125*$W125*$AA125-1.5*$AE125*$X125</f>
        <v>0.925000000000004</v>
      </c>
      <c r="AG125" s="1" t="n">
        <f aca="false">$O125*$Y125-2*($P125*$Z125+R125)</f>
        <v>-6.5</v>
      </c>
      <c r="AH125" s="1" t="n">
        <f aca="false">IF($AG125&lt;0,$AG125*1.5,$AG125*3)</f>
        <v>-9.75</v>
      </c>
      <c r="AI125" s="1" t="n">
        <f aca="false">(Q125+S125+U125)*2-(T125+V125)*3</f>
        <v>4</v>
      </c>
      <c r="AJ125" s="2" t="n">
        <f aca="false">AF125+AH125+AI125</f>
        <v>-4.825</v>
      </c>
      <c r="AK125" s="6" t="n">
        <f aca="false">AJ125/(AD125+AE125*1.5+(O125+P125+R125+T125+V125)*3+(Q125+S125+U125)*2)</f>
        <v>-0.0540616246498599</v>
      </c>
      <c r="AL125" s="7" t="n">
        <f aca="false">0.5+AK125*4</f>
        <v>0.28375350140056</v>
      </c>
      <c r="AM125" s="3" t="str">
        <f aca="false">IF(AC125="","",IF(AC125="分","分",IF(AJ125=0,"分",IF(AC125="攻",IF(AJ125&gt;0,"一致","不一致"),IF(AJ125&gt;=0,"不一致","一致")))))</f>
        <v>一致</v>
      </c>
      <c r="AN125" s="8" t="n">
        <f aca="false">IF(AC125="","",ABS(AK125))</f>
        <v>0.0540616246498599</v>
      </c>
      <c r="AO125" s="3" t="n">
        <f aca="false">AP125-AQ125</f>
        <v>1</v>
      </c>
      <c r="AP125" s="1" t="n">
        <v>4</v>
      </c>
      <c r="AQ125" s="2" t="n">
        <v>3</v>
      </c>
      <c r="AR125" s="3" t="s">
        <v>54</v>
      </c>
      <c r="AT125" s="1" t="s">
        <v>105</v>
      </c>
      <c r="AV125" s="17" t="n">
        <f aca="false">IF(AK125&gt;0.5/4,0.5/4,IF(AK125&lt;0.5/-4,0.5/-4,AK125))</f>
        <v>-0.0540616246498599</v>
      </c>
      <c r="AX125" s="9" t="n">
        <f aca="false">AW125*((O125+P125+U125+V125)*3+C125+H125+Q125+R125)/60+1</f>
        <v>1</v>
      </c>
    </row>
    <row r="126" customFormat="false" ht="12.8" hidden="false" customHeight="false" outlineLevel="0" collapsed="false">
      <c r="A126" s="1" t="n">
        <v>125</v>
      </c>
      <c r="B126" s="1" t="n">
        <v>69</v>
      </c>
      <c r="C126" s="1" t="n">
        <v>31</v>
      </c>
      <c r="H126" s="3" t="n">
        <v>19</v>
      </c>
      <c r="O126" s="3" t="n">
        <v>6</v>
      </c>
      <c r="R126" s="1" t="n">
        <v>5</v>
      </c>
      <c r="W126" s="3" t="n">
        <v>0.8</v>
      </c>
      <c r="X126" s="1" t="n">
        <v>1</v>
      </c>
      <c r="Y126" s="1" t="n">
        <v>1</v>
      </c>
      <c r="Z126" s="1" t="n">
        <v>1</v>
      </c>
      <c r="AA126" s="2" t="n">
        <v>0.75</v>
      </c>
      <c r="AB126" s="24" t="s">
        <v>266</v>
      </c>
      <c r="AC126" s="5" t="s">
        <v>52</v>
      </c>
      <c r="AD126" s="3" t="n">
        <f aca="false">$C126+$D126*2+$E126*0.5+$F126+$G126*0.5</f>
        <v>31</v>
      </c>
      <c r="AE126" s="1" t="n">
        <f aca="false">$H126+$I126*3+$J126*0.5+$K126+$L126*0.5+$M126*0.1+$N126*0.2</f>
        <v>19</v>
      </c>
      <c r="AF126" s="1" t="n">
        <f aca="false">$AD126*$W126*$AA126-1.5*$AE126*$X126</f>
        <v>-9.9</v>
      </c>
      <c r="AG126" s="1" t="n">
        <f aca="false">$O126*$Y126-2*($P126*$Z126+R126)</f>
        <v>-4</v>
      </c>
      <c r="AH126" s="1" t="n">
        <f aca="false">IF($AG126&lt;0,$AG126*1.5,$AG126*3)</f>
        <v>-6</v>
      </c>
      <c r="AI126" s="1" t="n">
        <f aca="false">(Q126+S126+U126)*2-(T126+V126)*3</f>
        <v>0</v>
      </c>
      <c r="AJ126" s="2" t="n">
        <f aca="false">AF126+AH126+AI126</f>
        <v>-15.9</v>
      </c>
      <c r="AK126" s="6" t="n">
        <f aca="false">AJ126/(AD126+AE126*1.5+(O126+P126+R126+T126+V126)*3+(Q126+S126+U126)*2)</f>
        <v>-0.171891891891892</v>
      </c>
      <c r="AL126" s="7" t="n">
        <f aca="false">0.5+AK126*4</f>
        <v>-0.187567567567568</v>
      </c>
      <c r="AM126" s="3" t="str">
        <f aca="false">IF(AC126="","",IF(AC126="分","分",IF(AJ126=0,"分",IF(AC126="攻",IF(AJ126&gt;0,"一致","不一致"),IF(AJ126&gt;=0,"不一致","一致")))))</f>
        <v>一致</v>
      </c>
      <c r="AN126" s="8" t="n">
        <f aca="false">IF(AC126="","",ABS(AK126))</f>
        <v>0.171891891891892</v>
      </c>
      <c r="AO126" s="3" t="n">
        <f aca="false">AP126-AQ126</f>
        <v>-1</v>
      </c>
      <c r="AP126" s="1" t="n">
        <v>2</v>
      </c>
      <c r="AQ126" s="2" t="n">
        <v>3</v>
      </c>
      <c r="AR126" s="3" t="s">
        <v>194</v>
      </c>
      <c r="AT126" s="1" t="s">
        <v>97</v>
      </c>
      <c r="AV126" s="17" t="n">
        <f aca="false">IF(AK126&gt;0.5/4,0.5/4,IF(AK126&lt;0.5/-4,0.5/-4,AK126))</f>
        <v>-0.125</v>
      </c>
      <c r="AX126" s="9" t="n">
        <f aca="false">AW126*((O126+P126+U126+V126)*3+C126+H126+Q126+R126)/60+1</f>
        <v>1</v>
      </c>
    </row>
    <row r="127" customFormat="false" ht="12.8" hidden="false" customHeight="false" outlineLevel="0" collapsed="false">
      <c r="A127" s="1" t="n">
        <v>126</v>
      </c>
      <c r="B127" s="1" t="s">
        <v>267</v>
      </c>
      <c r="C127" s="1" t="n">
        <v>16</v>
      </c>
      <c r="E127" s="1" t="n">
        <v>1</v>
      </c>
      <c r="H127" s="3" t="n">
        <v>13</v>
      </c>
      <c r="M127" s="4" t="n">
        <v>24</v>
      </c>
      <c r="Q127" s="1" t="n">
        <v>2</v>
      </c>
      <c r="W127" s="3" t="n">
        <v>1.1</v>
      </c>
      <c r="X127" s="1" t="n">
        <v>0.9</v>
      </c>
      <c r="Y127" s="1" t="n">
        <v>1</v>
      </c>
      <c r="Z127" s="1" t="n">
        <v>1</v>
      </c>
      <c r="AA127" s="2" t="n">
        <v>1</v>
      </c>
      <c r="AC127" s="5" t="s">
        <v>52</v>
      </c>
      <c r="AD127" s="3" t="n">
        <f aca="false">$C127+$D127*2+$E127*0.5+$F127+$G127*0.5</f>
        <v>16.5</v>
      </c>
      <c r="AE127" s="1" t="n">
        <f aca="false">$H127+$I127*3+$J127*0.5+$K127+$L127*0.5+$M127*0.1+$N127*0.2</f>
        <v>15.4</v>
      </c>
      <c r="AF127" s="1" t="n">
        <f aca="false">$AD127*$W127*$AA127-1.5*$AE127*$X127</f>
        <v>-2.64</v>
      </c>
      <c r="AG127" s="1" t="n">
        <f aca="false">$O127*$Y127-2*($P127*$Z127+R127)</f>
        <v>0</v>
      </c>
      <c r="AH127" s="1" t="n">
        <f aca="false">IF($AG127&lt;0,$AG127*1.5,$AG127*3)</f>
        <v>0</v>
      </c>
      <c r="AI127" s="1" t="n">
        <f aca="false">(Q127+S127+U127)*2-(T127+V127)*3</f>
        <v>4</v>
      </c>
      <c r="AJ127" s="2" t="n">
        <f aca="false">AF127+AH127+AI127</f>
        <v>1.36</v>
      </c>
      <c r="AK127" s="6" t="n">
        <f aca="false">AJ127/(AD127+AE127*1.5+(O127+P127+R127+T127+V127)*3+(Q127+S127+U127)*2)</f>
        <v>0.0311926605504587</v>
      </c>
      <c r="AL127" s="7" t="n">
        <f aca="false">0.5+AK127*4</f>
        <v>0.624770642201835</v>
      </c>
      <c r="AM127" s="3" t="str">
        <f aca="false">IF(AC127="","",IF(AC127="分","分",IF(AJ127=0,"分",IF(AC127="攻",IF(AJ127&gt;0,"一致","不一致"),IF(AJ127&gt;=0,"不一致","一致")))))</f>
        <v>不一致</v>
      </c>
      <c r="AN127" s="8" t="n">
        <f aca="false">IF(AC127="","",ABS(AK127))</f>
        <v>0.0311926605504587</v>
      </c>
      <c r="AO127" s="3" t="n">
        <f aca="false">AP127-AQ127</f>
        <v>2</v>
      </c>
      <c r="AP127" s="1" t="n">
        <v>4</v>
      </c>
      <c r="AQ127" s="2" t="n">
        <v>2</v>
      </c>
      <c r="AR127" s="3" t="s">
        <v>54</v>
      </c>
      <c r="AT127" s="1" t="s">
        <v>53</v>
      </c>
      <c r="AV127" s="17" t="n">
        <f aca="false">IF(AK127&gt;0.5/4,0.5/4,IF(AK127&lt;0.5/-4,0.5/-4,AK127))</f>
        <v>0.0311926605504587</v>
      </c>
      <c r="AX127" s="9" t="n">
        <f aca="false">AW127*((O127+P127+U127+V127)*3+C127+H127+Q127+R127)/60+1</f>
        <v>1</v>
      </c>
    </row>
    <row r="128" customFormat="false" ht="12.8" hidden="false" customHeight="false" outlineLevel="0" collapsed="false">
      <c r="A128" s="1" t="n">
        <v>127</v>
      </c>
      <c r="B128" s="1" t="s">
        <v>268</v>
      </c>
      <c r="C128" s="1" t="n">
        <v>28</v>
      </c>
      <c r="H128" s="3" t="n">
        <v>12</v>
      </c>
      <c r="J128" s="1" t="n">
        <v>1</v>
      </c>
      <c r="O128" s="3" t="n">
        <v>10</v>
      </c>
      <c r="P128" s="1" t="n">
        <v>5</v>
      </c>
      <c r="R128" s="1" t="n">
        <v>4</v>
      </c>
      <c r="W128" s="3" t="n">
        <v>1</v>
      </c>
      <c r="X128" s="1" t="n">
        <v>1.1</v>
      </c>
      <c r="Y128" s="1" t="n">
        <v>1</v>
      </c>
      <c r="Z128" s="1" t="n">
        <v>0.75</v>
      </c>
      <c r="AA128" s="2" t="n">
        <v>1</v>
      </c>
      <c r="AB128" s="5" t="s">
        <v>269</v>
      </c>
      <c r="AC128" s="5" t="s">
        <v>58</v>
      </c>
      <c r="AD128" s="3" t="n">
        <f aca="false">$C128+$D128*2+$E128*0.5+$F128+$G128*0.5</f>
        <v>28</v>
      </c>
      <c r="AE128" s="1" t="n">
        <f aca="false">$H128+$I128*3+$J128*0.5+$K128+$L128*0.5+$M128*0.1+$N128*0.2</f>
        <v>12.5</v>
      </c>
      <c r="AF128" s="1" t="n">
        <f aca="false">$AD128*$W128*$AA128-1.5*$AE128*$X128</f>
        <v>7.375</v>
      </c>
      <c r="AG128" s="1" t="n">
        <f aca="false">$O128*$Y128-2*($P128*$Z128+R128)</f>
        <v>-5.5</v>
      </c>
      <c r="AH128" s="1" t="n">
        <f aca="false">IF($AG128&lt;0,$AG128*1.5,$AG128*3)</f>
        <v>-8.25</v>
      </c>
      <c r="AI128" s="1" t="n">
        <f aca="false">(Q128+S128+U128)*2-(T128+V128)*3</f>
        <v>0</v>
      </c>
      <c r="AJ128" s="2" t="n">
        <f aca="false">AF128+AH128+AI128</f>
        <v>-0.875</v>
      </c>
      <c r="AK128" s="6" t="n">
        <f aca="false">AJ128/(AD128+AE128*1.5+(O128+P128+R128+T128+V128)*3+(Q128+S128+U128)*2)</f>
        <v>-0.00843373493975904</v>
      </c>
      <c r="AL128" s="7" t="n">
        <f aca="false">0.5+AK128*4</f>
        <v>0.466265060240964</v>
      </c>
      <c r="AM128" s="3" t="str">
        <f aca="false">IF(AC128="","",IF(AC128="分","分",IF(AJ128=0,"分",IF(AC128="攻",IF(AJ128&gt;0,"一致","不一致"),IF(AJ128&gt;=0,"不一致","一致")))))</f>
        <v>不一致</v>
      </c>
      <c r="AN128" s="8" t="n">
        <f aca="false">IF(AC128="","",ABS(AK128))</f>
        <v>0.00843373493975904</v>
      </c>
      <c r="AO128" s="3" t="n">
        <f aca="false">AP128-AQ128</f>
        <v>0</v>
      </c>
      <c r="AP128" s="1" t="n">
        <v>3</v>
      </c>
      <c r="AQ128" s="2" t="n">
        <v>3</v>
      </c>
      <c r="AR128" s="3" t="s">
        <v>143</v>
      </c>
      <c r="AT128" s="1" t="s">
        <v>54</v>
      </c>
      <c r="AV128" s="17" t="n">
        <f aca="false">IF(AK128&gt;0.5/4,0.5/4,IF(AK128&lt;0.5/-4,0.5/-4,AK128))</f>
        <v>-0.00843373493975904</v>
      </c>
      <c r="AX128" s="9" t="n">
        <f aca="false">AW128*((O128+P128+U128+V128)*3+C128+H128+Q128+R128)/60+1</f>
        <v>1</v>
      </c>
    </row>
    <row r="129" customFormat="false" ht="12.8" hidden="false" customHeight="false" outlineLevel="0" collapsed="false">
      <c r="A129" s="1" t="n">
        <v>128</v>
      </c>
      <c r="B129" s="1" t="s">
        <v>270</v>
      </c>
      <c r="C129" s="1" t="n">
        <v>20</v>
      </c>
      <c r="E129" s="1" t="n">
        <v>1</v>
      </c>
      <c r="H129" s="3" t="n">
        <v>16</v>
      </c>
      <c r="J129" s="1" t="n">
        <v>1</v>
      </c>
      <c r="O129" s="3" t="n">
        <v>4</v>
      </c>
      <c r="R129" s="1" t="n">
        <v>2</v>
      </c>
      <c r="W129" s="3" t="n">
        <v>1</v>
      </c>
      <c r="X129" s="1" t="n">
        <v>1.1</v>
      </c>
      <c r="Y129" s="1" t="n">
        <v>1</v>
      </c>
      <c r="Z129" s="1" t="n">
        <v>1</v>
      </c>
      <c r="AA129" s="2" t="n">
        <v>1</v>
      </c>
      <c r="AB129" s="5" t="s">
        <v>271</v>
      </c>
      <c r="AC129" s="5" t="s">
        <v>52</v>
      </c>
      <c r="AD129" s="3" t="n">
        <f aca="false">$C129+$D129*2+$E129*0.5+$F129+$G129*0.5</f>
        <v>20.5</v>
      </c>
      <c r="AE129" s="1" t="n">
        <f aca="false">$H129+$I129*3+$J129*0.5+$K129+$L129*0.5+$M129*0.1+$N129*0.2</f>
        <v>16.5</v>
      </c>
      <c r="AF129" s="1" t="n">
        <f aca="false">$AD129*$W129*$AA129-1.5*$AE129*$X129</f>
        <v>-6.725</v>
      </c>
      <c r="AG129" s="1" t="n">
        <f aca="false">$O129*$Y129-2*($P129*$Z129+R129)</f>
        <v>0</v>
      </c>
      <c r="AH129" s="1" t="n">
        <f aca="false">IF($AG129&lt;0,$AG129*1.5,$AG129*3)</f>
        <v>0</v>
      </c>
      <c r="AI129" s="1" t="n">
        <f aca="false">(Q129+S129+U129)*2-(T129+V129)*3</f>
        <v>0</v>
      </c>
      <c r="AJ129" s="2" t="n">
        <f aca="false">AF129+AH129+AI129</f>
        <v>-6.725</v>
      </c>
      <c r="AK129" s="6" t="n">
        <f aca="false">AJ129/(AD129+AE129*1.5+(O129+P129+R129+T129+V129)*3+(Q129+S129+U129)*2)</f>
        <v>-0.106324110671937</v>
      </c>
      <c r="AL129" s="7" t="n">
        <f aca="false">0.5+AK129*4</f>
        <v>0.0747035573122529</v>
      </c>
      <c r="AM129" s="3" t="str">
        <f aca="false">IF(AC129="","",IF(AC129="分","分",IF(AJ129=0,"分",IF(AC129="攻",IF(AJ129&gt;0,"一致","不一致"),IF(AJ129&gt;=0,"不一致","一致")))))</f>
        <v>一致</v>
      </c>
      <c r="AN129" s="8" t="n">
        <f aca="false">IF(AC129="","",ABS(AK129))</f>
        <v>0.106324110671937</v>
      </c>
      <c r="AO129" s="3" t="n">
        <f aca="false">AP129-AQ129</f>
        <v>0</v>
      </c>
      <c r="AP129" s="1" t="n">
        <v>4</v>
      </c>
      <c r="AQ129" s="2" t="n">
        <v>4</v>
      </c>
      <c r="AR129" s="3" t="s">
        <v>54</v>
      </c>
      <c r="AT129" s="1" t="s">
        <v>73</v>
      </c>
      <c r="AV129" s="17" t="n">
        <f aca="false">IF(AK129&gt;0.5/4,0.5/4,IF(AK129&lt;0.5/-4,0.5/-4,AK129))</f>
        <v>-0.106324110671937</v>
      </c>
      <c r="AX129" s="9" t="n">
        <f aca="false">AW129*((O129+P129+U129+V129)*3+C129+H129+Q129+R129)/60+1</f>
        <v>1</v>
      </c>
    </row>
    <row r="130" customFormat="false" ht="12.8" hidden="false" customHeight="false" outlineLevel="0" collapsed="false">
      <c r="A130" s="1" t="n">
        <v>129</v>
      </c>
      <c r="B130" s="1" t="s">
        <v>272</v>
      </c>
      <c r="C130" s="1" t="n">
        <v>18.5</v>
      </c>
      <c r="E130" s="1" t="n">
        <v>2</v>
      </c>
      <c r="G130" s="2" t="n">
        <v>1</v>
      </c>
      <c r="H130" s="3" t="n">
        <v>29.5</v>
      </c>
      <c r="I130" s="1" t="n">
        <v>1</v>
      </c>
      <c r="J130" s="1" t="n">
        <v>1</v>
      </c>
      <c r="K130" s="1" t="n">
        <v>1</v>
      </c>
      <c r="L130" s="4" t="n">
        <v>4</v>
      </c>
      <c r="M130" s="4" t="n">
        <v>12</v>
      </c>
      <c r="O130" s="3" t="n">
        <v>6</v>
      </c>
      <c r="Q130" s="1" t="n">
        <v>6</v>
      </c>
      <c r="R130" s="1" t="n">
        <v>3</v>
      </c>
      <c r="S130" s="1" t="n">
        <v>1</v>
      </c>
      <c r="W130" s="3" t="n">
        <v>1.2</v>
      </c>
      <c r="X130" s="1" t="n">
        <v>1</v>
      </c>
      <c r="Y130" s="1" t="n">
        <v>1</v>
      </c>
      <c r="Z130" s="1" t="n">
        <v>1</v>
      </c>
      <c r="AA130" s="2" t="n">
        <v>1</v>
      </c>
      <c r="AB130" s="5" t="s">
        <v>273</v>
      </c>
      <c r="AC130" s="5" t="s">
        <v>52</v>
      </c>
      <c r="AD130" s="3" t="n">
        <f aca="false">$C130+$D130*2+$E130*0.5+$F130+$G130*0.5</f>
        <v>20</v>
      </c>
      <c r="AE130" s="1" t="n">
        <f aca="false">$H130+$I130*3+$J130*0.5+$K130+$L130*0.5+$M130*0.1+$N130*0.2</f>
        <v>37.2</v>
      </c>
      <c r="AF130" s="1" t="n">
        <f aca="false">$AD130*$W130*$AA130-1.5*$AE130*$X130</f>
        <v>-31.8</v>
      </c>
      <c r="AG130" s="1" t="n">
        <f aca="false">$O130*$Y130-2*($P130*$Z130+R130)</f>
        <v>0</v>
      </c>
      <c r="AH130" s="1" t="n">
        <f aca="false">IF($AG130&lt;0,$AG130*1.5,$AG130*3)</f>
        <v>0</v>
      </c>
      <c r="AI130" s="1" t="n">
        <f aca="false">(Q130+S130+U130)*2-(T130+V130)*3</f>
        <v>14</v>
      </c>
      <c r="AJ130" s="2" t="n">
        <f aca="false">AF130+AH130+AI130</f>
        <v>-17.8</v>
      </c>
      <c r="AK130" s="6" t="n">
        <f aca="false">AJ130/(AD130+AE130*1.5+(O130+P130+R130+T130+V130)*3+(Q130+S130+U130)*2)</f>
        <v>-0.152397260273973</v>
      </c>
      <c r="AL130" s="7" t="n">
        <f aca="false">0.5+AK130*4</f>
        <v>-0.109589041095891</v>
      </c>
      <c r="AM130" s="3" t="str">
        <f aca="false">IF(AC130="","",IF(AC130="分","分",IF(AJ130=0,"分",IF(AC130="攻",IF(AJ130&gt;0,"一致","不一致"),IF(AJ130&gt;=0,"不一致","一致")))))</f>
        <v>一致</v>
      </c>
      <c r="AN130" s="8" t="n">
        <f aca="false">IF(AC130="","",ABS(AK130))</f>
        <v>0.152397260273973</v>
      </c>
      <c r="AO130" s="3" t="n">
        <f aca="false">AP130-AQ130</f>
        <v>1</v>
      </c>
      <c r="AP130" s="1" t="n">
        <v>4</v>
      </c>
      <c r="AQ130" s="2" t="n">
        <v>3</v>
      </c>
      <c r="AR130" s="3" t="s">
        <v>54</v>
      </c>
      <c r="AT130" s="1" t="s">
        <v>73</v>
      </c>
      <c r="AV130" s="17" t="n">
        <f aca="false">IF(AK130&gt;0.5/4,0.5/4,IF(AK130&lt;0.5/-4,0.5/-4,AK130))</f>
        <v>-0.125</v>
      </c>
      <c r="AX130" s="9" t="n">
        <f aca="false">AW130*((O130+P130+U130+V130)*3+C130+H130+Q130+R130)/60+1</f>
        <v>1</v>
      </c>
    </row>
    <row r="131" customFormat="false" ht="12.75" hidden="false" customHeight="true" outlineLevel="0" collapsed="false">
      <c r="A131" s="1" t="n">
        <v>130</v>
      </c>
      <c r="B131" s="1" t="n">
        <v>3</v>
      </c>
      <c r="C131" s="1" t="n">
        <v>16.5</v>
      </c>
      <c r="E131" s="1" t="n">
        <v>1</v>
      </c>
      <c r="H131" s="3" t="n">
        <v>27</v>
      </c>
      <c r="W131" s="3" t="n">
        <v>1</v>
      </c>
      <c r="X131" s="1" t="n">
        <v>0.7</v>
      </c>
      <c r="Y131" s="1" t="n">
        <v>1</v>
      </c>
      <c r="Z131" s="1" t="n">
        <v>1</v>
      </c>
      <c r="AA131" s="2" t="n">
        <v>2.5</v>
      </c>
      <c r="AB131" s="41" t="s">
        <v>274</v>
      </c>
      <c r="AC131" s="5" t="s">
        <v>58</v>
      </c>
      <c r="AD131" s="3" t="n">
        <f aca="false">$C131+$D131*2+$E131*0.5+$F131+$G131*0.5</f>
        <v>17</v>
      </c>
      <c r="AE131" s="1" t="n">
        <f aca="false">$H131+$I131*3+$J131*0.5+$K131+$L131*0.5+$M131*0.1+$N131*0.2</f>
        <v>27</v>
      </c>
      <c r="AF131" s="1" t="n">
        <f aca="false">$AD131*$W131*$AA131-1.5*$AE131*$X131</f>
        <v>14.15</v>
      </c>
      <c r="AG131" s="1" t="n">
        <f aca="false">$O131*$Y131-2*($P131*$Z131+R131)</f>
        <v>0</v>
      </c>
      <c r="AH131" s="1" t="n">
        <f aca="false">IF($AG131&lt;0,$AG131*1.5,$AG131*3)</f>
        <v>0</v>
      </c>
      <c r="AI131" s="1" t="n">
        <f aca="false">(Q131+S131+U131)*2-(T131+V131)*3</f>
        <v>0</v>
      </c>
      <c r="AJ131" s="2" t="n">
        <f aca="false">AF131+AH131+AI131</f>
        <v>14.15</v>
      </c>
      <c r="AK131" s="6" t="n">
        <f aca="false">AJ131/(AD131+AE131*1.5+(O131+P131+R131+T131+V131)*3+(Q131+S131+U131)*2)</f>
        <v>0.246086956521739</v>
      </c>
      <c r="AL131" s="7" t="n">
        <f aca="false">0.5+AK131*4</f>
        <v>1.48434782608696</v>
      </c>
      <c r="AM131" s="3" t="str">
        <f aca="false">IF(AC131="","",IF(AC131="分","分",IF(AJ131=0,"分",IF(AC131="攻",IF(AJ131&gt;0,"一致","不一致"),IF(AJ131&gt;=0,"不一致","一致")))))</f>
        <v>一致</v>
      </c>
      <c r="AN131" s="8" t="n">
        <f aca="false">IF(AC131="","",ABS(AK131))</f>
        <v>0.246086956521739</v>
      </c>
      <c r="AO131" s="3" t="n">
        <f aca="false">AP131-AQ131</f>
        <v>1</v>
      </c>
      <c r="AP131" s="1" t="n">
        <v>3</v>
      </c>
      <c r="AQ131" s="2" t="n">
        <v>2</v>
      </c>
      <c r="AR131" s="3" t="s">
        <v>54</v>
      </c>
      <c r="AT131" s="1" t="s">
        <v>53</v>
      </c>
      <c r="AU131" s="2" t="s">
        <v>108</v>
      </c>
      <c r="AV131" s="17" t="n">
        <f aca="false">IF(AK131&gt;0.5/4,0.5/4,IF(AK131&lt;0.5/-4,0.5/-4,AK131))</f>
        <v>0.125</v>
      </c>
      <c r="AX131" s="9" t="n">
        <f aca="false">AW131*((O131+P131+U131+V131)*3+C131+H131+Q131+R131)/60+1</f>
        <v>1</v>
      </c>
    </row>
    <row r="132" customFormat="false" ht="12.8" hidden="false" customHeight="false" outlineLevel="0" collapsed="false">
      <c r="A132" s="1" t="n">
        <v>131</v>
      </c>
      <c r="B132" s="1" t="n">
        <v>8</v>
      </c>
      <c r="C132" s="1" t="n">
        <v>18</v>
      </c>
      <c r="E132" s="1" t="n">
        <v>1</v>
      </c>
      <c r="H132" s="3" t="n">
        <v>15</v>
      </c>
      <c r="O132" s="3" t="n">
        <v>3</v>
      </c>
      <c r="P132" s="1" t="n">
        <v>1</v>
      </c>
      <c r="R132" s="1" t="n">
        <v>1</v>
      </c>
      <c r="W132" s="3" t="n">
        <v>0.9</v>
      </c>
      <c r="X132" s="1" t="n">
        <v>0.9</v>
      </c>
      <c r="Y132" s="1" t="n">
        <v>1</v>
      </c>
      <c r="Z132" s="1" t="n">
        <v>0.5</v>
      </c>
      <c r="AA132" s="2" t="n">
        <v>1</v>
      </c>
      <c r="AB132" s="42" t="s">
        <v>275</v>
      </c>
      <c r="AC132" s="5" t="s">
        <v>52</v>
      </c>
      <c r="AD132" s="3" t="n">
        <f aca="false">$C132+$D132*2+$E132*0.5+$F132+$G132*0.5</f>
        <v>18.5</v>
      </c>
      <c r="AE132" s="1" t="n">
        <f aca="false">$H132+$I132*3+$J132*0.5+$K132+$L132*0.5+$M132*0.1+$N132*0.2</f>
        <v>15</v>
      </c>
      <c r="AF132" s="1" t="n">
        <f aca="false">$AD132*$W132*$AA132-1.5*$AE132*$X132</f>
        <v>-3.6</v>
      </c>
      <c r="AG132" s="1" t="n">
        <f aca="false">$O132*$Y132-2*($P132*$Z132+R132)</f>
        <v>0</v>
      </c>
      <c r="AH132" s="1" t="n">
        <f aca="false">IF($AG132&lt;0,$AG132*1.5,$AG132*3)</f>
        <v>0</v>
      </c>
      <c r="AI132" s="1" t="n">
        <f aca="false">(Q132+S132+U132)*2-(T132+V132)*3</f>
        <v>0</v>
      </c>
      <c r="AJ132" s="2" t="n">
        <f aca="false">AF132+AH132+AI132</f>
        <v>-3.6</v>
      </c>
      <c r="AK132" s="6" t="n">
        <f aca="false">AJ132/(AD132+AE132*1.5+(O132+P132+R132+T132+V132)*3+(Q132+S132+U132)*2)</f>
        <v>-0.0642857142857143</v>
      </c>
      <c r="AL132" s="7" t="n">
        <f aca="false">0.5+AK132*4</f>
        <v>0.242857142857143</v>
      </c>
      <c r="AM132" s="3" t="str">
        <f aca="false">IF(AC132="","",IF(AC132="分","分",IF(AJ132=0,"分",IF(AC132="攻",IF(AJ132&gt;0,"一致","不一致"),IF(AJ132&gt;=0,"不一致","一致")))))</f>
        <v>一致</v>
      </c>
      <c r="AN132" s="8" t="n">
        <f aca="false">IF(AC132="","",ABS(AK132))</f>
        <v>0.0642857142857143</v>
      </c>
      <c r="AO132" s="3" t="n">
        <f aca="false">AP132-AQ132</f>
        <v>-2</v>
      </c>
      <c r="AP132" s="1" t="n">
        <v>2</v>
      </c>
      <c r="AQ132" s="2" t="n">
        <v>4</v>
      </c>
      <c r="AR132" s="3" t="s">
        <v>54</v>
      </c>
      <c r="AT132" s="1" t="s">
        <v>53</v>
      </c>
      <c r="AV132" s="17" t="n">
        <f aca="false">IF(AK132&gt;0.5/4,0.5/4,IF(AK132&lt;0.5/-4,0.5/-4,AK132))</f>
        <v>-0.0642857142857143</v>
      </c>
      <c r="AX132" s="9" t="n">
        <f aca="false">AW132*((O132+P132+U132+V132)*3+C132+H132+Q132+R132)/60+1</f>
        <v>1</v>
      </c>
    </row>
    <row r="133" customFormat="false" ht="12.8" hidden="false" customHeight="false" outlineLevel="0" collapsed="false">
      <c r="A133" s="1" t="n">
        <v>132</v>
      </c>
      <c r="B133" s="1" t="s">
        <v>276</v>
      </c>
      <c r="C133" s="1" t="n">
        <v>17</v>
      </c>
      <c r="H133" s="3" t="n">
        <v>14</v>
      </c>
      <c r="O133" s="3" t="n">
        <v>6</v>
      </c>
      <c r="P133" s="1" t="n">
        <v>3</v>
      </c>
      <c r="R133" s="1" t="n">
        <v>3</v>
      </c>
      <c r="W133" s="3" t="n">
        <v>1</v>
      </c>
      <c r="X133" s="1" t="n">
        <v>1</v>
      </c>
      <c r="Y133" s="1" t="n">
        <v>1</v>
      </c>
      <c r="Z133" s="1" t="n">
        <v>0.25</v>
      </c>
      <c r="AA133" s="2" t="n">
        <v>1</v>
      </c>
      <c r="AB133" s="42" t="s">
        <v>277</v>
      </c>
      <c r="AC133" s="5" t="s">
        <v>52</v>
      </c>
      <c r="AD133" s="3" t="n">
        <f aca="false">$C133+$D133*2+$E133*0.5+$F133+$G133*0.5</f>
        <v>17</v>
      </c>
      <c r="AE133" s="1" t="n">
        <f aca="false">$H133+$I133*3+$J133*0.5+$K133+$L133*0.5+$M133*0.1+$N133*0.2</f>
        <v>14</v>
      </c>
      <c r="AF133" s="1" t="n">
        <f aca="false">$AD133*$W133*$AA133-1.5*$AE133*$X133</f>
        <v>-4</v>
      </c>
      <c r="AG133" s="1" t="n">
        <f aca="false">$O133*$Y133-2*($P133*$Z133+R133)</f>
        <v>-1.5</v>
      </c>
      <c r="AH133" s="1" t="n">
        <f aca="false">IF($AG133&lt;0,$AG133*1.5,$AG133*3)</f>
        <v>-2.25</v>
      </c>
      <c r="AI133" s="1" t="n">
        <f aca="false">(Q133+S133+U133)*2-(T133+V133)*3</f>
        <v>0</v>
      </c>
      <c r="AJ133" s="2" t="n">
        <f aca="false">AF133+AH133+AI133</f>
        <v>-6.25</v>
      </c>
      <c r="AK133" s="6" t="n">
        <f aca="false">AJ133/(AD133+AE133*1.5+(O133+P133+R133+T133+V133)*3+(Q133+S133+U133)*2)</f>
        <v>-0.0844594594594595</v>
      </c>
      <c r="AL133" s="7" t="n">
        <f aca="false">0.5+AK133*4</f>
        <v>0.162162162162162</v>
      </c>
      <c r="AM133" s="3" t="str">
        <f aca="false">IF(AC133="","",IF(AC133="分","分",IF(AJ133=0,"分",IF(AC133="攻",IF(AJ133&gt;0,"一致","不一致"),IF(AJ133&gt;=0,"不一致","一致")))))</f>
        <v>一致</v>
      </c>
      <c r="AN133" s="8" t="n">
        <f aca="false">IF(AC133="","",ABS(AK133))</f>
        <v>0.0844594594594595</v>
      </c>
      <c r="AO133" s="3" t="n">
        <f aca="false">AP133-AQ133</f>
        <v>0</v>
      </c>
      <c r="AP133" s="1" t="n">
        <v>4</v>
      </c>
      <c r="AQ133" s="2" t="n">
        <v>4</v>
      </c>
      <c r="AR133" s="3" t="s">
        <v>54</v>
      </c>
      <c r="AT133" s="1" t="s">
        <v>73</v>
      </c>
      <c r="AV133" s="17" t="n">
        <f aca="false">IF(AK133&gt;0.5/4,0.5/4,IF(AK133&lt;0.5/-4,0.5/-4,AK133))</f>
        <v>-0.0844594594594595</v>
      </c>
      <c r="AX133" s="9" t="n">
        <f aca="false">AW133*((O133+P133+U133+V133)*3+C133+H133+Q133+R133)/60+1</f>
        <v>1</v>
      </c>
    </row>
    <row r="134" customFormat="false" ht="12.8" hidden="false" customHeight="false" outlineLevel="0" collapsed="false">
      <c r="A134" s="1" t="n">
        <v>133</v>
      </c>
      <c r="B134" s="1" t="s">
        <v>278</v>
      </c>
      <c r="C134" s="1" t="n">
        <v>13</v>
      </c>
      <c r="H134" s="3" t="n">
        <v>10</v>
      </c>
      <c r="O134" s="3" t="n">
        <v>4</v>
      </c>
      <c r="P134" s="1" t="n">
        <v>5</v>
      </c>
      <c r="W134" s="3" t="n">
        <v>1</v>
      </c>
      <c r="X134" s="1" t="n">
        <v>1</v>
      </c>
      <c r="Y134" s="1" t="n">
        <v>1</v>
      </c>
      <c r="Z134" s="40" t="n">
        <v>0.5</v>
      </c>
      <c r="AA134" s="2" t="n">
        <v>1</v>
      </c>
      <c r="AB134" s="42" t="s">
        <v>279</v>
      </c>
      <c r="AC134" s="5" t="s">
        <v>52</v>
      </c>
      <c r="AD134" s="3" t="n">
        <f aca="false">$C134+$D134*2+$E134*0.5+$F134+$G134*0.5</f>
        <v>13</v>
      </c>
      <c r="AE134" s="1" t="n">
        <f aca="false">$H134+$I134*3+$J134*0.5+$K134+$L134*0.5+$M134*0.1+$N134*0.2</f>
        <v>10</v>
      </c>
      <c r="AF134" s="1" t="n">
        <f aca="false">$AD134*$W134*$AA134-1.5*$AE134*$X134</f>
        <v>-2</v>
      </c>
      <c r="AG134" s="1" t="n">
        <f aca="false">$O134*$Y134-2*($P134*$Z134+R134)</f>
        <v>-1</v>
      </c>
      <c r="AH134" s="1" t="n">
        <f aca="false">IF($AG134&lt;0,$AG134*1.5,$AG134*3)</f>
        <v>-1.5</v>
      </c>
      <c r="AI134" s="1" t="n">
        <f aca="false">(Q134+S134+U134)*2-(T134+V134)*3</f>
        <v>0</v>
      </c>
      <c r="AJ134" s="2" t="n">
        <f aca="false">AF134+AH134+AI134</f>
        <v>-3.5</v>
      </c>
      <c r="AK134" s="6" t="n">
        <f aca="false">AJ134/(AD134+AE134*1.5+(O134+P134+R134+T134+V134)*3+(Q134+S134+U134)*2)</f>
        <v>-0.0636363636363636</v>
      </c>
      <c r="AL134" s="7" t="n">
        <f aca="false">0.5+AK134*4</f>
        <v>0.245454545454545</v>
      </c>
      <c r="AM134" s="3" t="str">
        <f aca="false">IF(AC134="","",IF(AC134="分","分",IF(AJ134=0,"分",IF(AC134="攻",IF(AJ134&gt;0,"一致","不一致"),IF(AJ134&gt;=0,"不一致","一致")))))</f>
        <v>一致</v>
      </c>
      <c r="AN134" s="8" t="n">
        <f aca="false">IF(AC134="","",ABS(AK134))</f>
        <v>0.0636363636363636</v>
      </c>
      <c r="AO134" s="3" t="n">
        <f aca="false">AP134-AQ134</f>
        <v>1</v>
      </c>
      <c r="AP134" s="1" t="n">
        <v>4</v>
      </c>
      <c r="AQ134" s="2" t="n">
        <v>3</v>
      </c>
      <c r="AR134" s="3" t="s">
        <v>54</v>
      </c>
      <c r="AT134" s="1" t="s">
        <v>143</v>
      </c>
      <c r="AV134" s="17" t="n">
        <f aca="false">IF(AK134&gt;0.5/4,0.5/4,IF(AK134&lt;0.5/-4,0.5/-4,AK134))</f>
        <v>-0.0636363636363636</v>
      </c>
      <c r="AX134" s="9" t="n">
        <f aca="false">AW134*((O134+P134+U134+V134)*3+C134+H134+Q134+R134)/60+1</f>
        <v>1</v>
      </c>
    </row>
    <row r="135" customFormat="false" ht="12.8" hidden="false" customHeight="false" outlineLevel="0" collapsed="false">
      <c r="A135" s="1" t="n">
        <v>134</v>
      </c>
      <c r="B135" s="1" t="s">
        <v>280</v>
      </c>
      <c r="C135" s="1" t="n">
        <v>28</v>
      </c>
      <c r="H135" s="3" t="n">
        <v>14.5</v>
      </c>
      <c r="J135" s="1" t="n">
        <v>1</v>
      </c>
      <c r="L135" s="4" t="n">
        <v>2</v>
      </c>
      <c r="O135" s="3" t="n">
        <v>14</v>
      </c>
      <c r="R135" s="20" t="n">
        <v>4</v>
      </c>
      <c r="S135" s="1" t="n">
        <v>1</v>
      </c>
      <c r="T135" s="1" t="n">
        <v>1</v>
      </c>
      <c r="W135" s="3" t="n">
        <v>1</v>
      </c>
      <c r="X135" s="1" t="n">
        <v>1</v>
      </c>
      <c r="Y135" s="1" t="n">
        <v>1</v>
      </c>
      <c r="Z135" s="1" t="n">
        <v>1</v>
      </c>
      <c r="AA135" s="2" t="n">
        <v>0.75</v>
      </c>
      <c r="AB135" s="19" t="s">
        <v>281</v>
      </c>
      <c r="AC135" s="5" t="s">
        <v>58</v>
      </c>
      <c r="AD135" s="3" t="n">
        <f aca="false">$C135+$D135*2+$E135*0.5+$F135+$G135*0.5</f>
        <v>28</v>
      </c>
      <c r="AE135" s="1" t="n">
        <f aca="false">$H135+$I135*3+$J135*0.5+$K135+$L135*0.5+$M135*0.1+$N135*0.2</f>
        <v>16</v>
      </c>
      <c r="AF135" s="1" t="n">
        <f aca="false">$AD135*$W135*$AA135-1.5*$AE135*$X135</f>
        <v>-3</v>
      </c>
      <c r="AG135" s="1" t="n">
        <f aca="false">$O135*$Y135-2*($P135*$Z135+R135)</f>
        <v>6</v>
      </c>
      <c r="AH135" s="1" t="n">
        <f aca="false">IF($AG135&lt;0,$AG135*1.5,$AG135*3)</f>
        <v>18</v>
      </c>
      <c r="AI135" s="1" t="n">
        <f aca="false">(Q135+S135+U135)*2-(T135+V135)*3</f>
        <v>-1</v>
      </c>
      <c r="AJ135" s="2" t="n">
        <f aca="false">AF135+AH135+AI135</f>
        <v>14</v>
      </c>
      <c r="AK135" s="6" t="n">
        <f aca="false">AJ135/(AD135+AE135*1.5+(O135+P135+R135+T135+V135)*3+(Q135+S135+U135)*2)</f>
        <v>0.126126126126126</v>
      </c>
      <c r="AL135" s="7" t="n">
        <f aca="false">0.5+AK135*4</f>
        <v>1.0045045045045</v>
      </c>
      <c r="AM135" s="3" t="str">
        <f aca="false">IF(AC135="","",IF(AC135="分","分",IF(AJ135=0,"分",IF(AC135="攻",IF(AJ135&gt;0,"一致","不一致"),IF(AJ135&gt;=0,"不一致","一致")))))</f>
        <v>一致</v>
      </c>
      <c r="AN135" s="8" t="n">
        <f aca="false">IF(AC135="","",ABS(AK135))</f>
        <v>0.126126126126126</v>
      </c>
      <c r="AO135" s="3" t="n">
        <f aca="false">AP135-AQ135</f>
        <v>-1</v>
      </c>
      <c r="AP135" s="1" t="n">
        <v>2</v>
      </c>
      <c r="AQ135" s="2" t="n">
        <v>3</v>
      </c>
      <c r="AR135" s="3" t="s">
        <v>143</v>
      </c>
      <c r="AT135" s="1" t="s">
        <v>54</v>
      </c>
      <c r="AV135" s="17" t="n">
        <f aca="false">IF(AK135&gt;0.5/4,0.5/4,IF(AK135&lt;0.5/-4,0.5/-4,AK135))</f>
        <v>0.125</v>
      </c>
      <c r="AX135" s="9" t="n">
        <f aca="false">AW135*((O135+P135+U135+V135)*3+C135+H135+Q135+R135)/60+1</f>
        <v>1</v>
      </c>
    </row>
    <row r="136" customFormat="false" ht="12.8" hidden="false" customHeight="false" outlineLevel="0" collapsed="false">
      <c r="A136" s="1" t="n">
        <v>135</v>
      </c>
      <c r="B136" s="4" t="n">
        <v>26</v>
      </c>
      <c r="C136" s="1" t="n">
        <v>9.5</v>
      </c>
      <c r="H136" s="3" t="n">
        <v>15</v>
      </c>
      <c r="J136" s="1" t="n">
        <v>1</v>
      </c>
      <c r="O136" s="3" t="n">
        <v>8</v>
      </c>
      <c r="V136" s="2" t="n">
        <v>3</v>
      </c>
      <c r="W136" s="3" t="n">
        <v>1.1</v>
      </c>
      <c r="X136" s="1" t="n">
        <v>1</v>
      </c>
      <c r="Y136" s="1" t="n">
        <v>1</v>
      </c>
      <c r="Z136" s="1" t="n">
        <v>1</v>
      </c>
      <c r="AA136" s="2" t="n">
        <v>1.5</v>
      </c>
      <c r="AB136" s="18" t="s">
        <v>282</v>
      </c>
      <c r="AC136" s="5" t="s">
        <v>58</v>
      </c>
      <c r="AD136" s="3" t="n">
        <f aca="false">$C136+$D136*2+$E136*0.5+$F136+$G136*0.5</f>
        <v>9.5</v>
      </c>
      <c r="AE136" s="1" t="n">
        <f aca="false">$H136+$I136*3+$J136*0.5+$K136+$L136*0.5+$M136*0.1+$N136*0.2</f>
        <v>15.5</v>
      </c>
      <c r="AF136" s="1" t="n">
        <f aca="false">$AD136*$W136*$AA136-1.5*$AE136*$X136</f>
        <v>-7.575</v>
      </c>
      <c r="AG136" s="1" t="n">
        <f aca="false">$O136*$Y136-2*($P136*$Z136+R136)</f>
        <v>8</v>
      </c>
      <c r="AH136" s="1" t="n">
        <f aca="false">IF($AG136&lt;0,$AG136*1.5,$AG136*3)</f>
        <v>24</v>
      </c>
      <c r="AI136" s="1" t="n">
        <f aca="false">(Q136+S136+U136)*2-(T136+V136)*3</f>
        <v>-9</v>
      </c>
      <c r="AJ136" s="2" t="n">
        <f aca="false">AF136+AH136+AI136</f>
        <v>7.425</v>
      </c>
      <c r="AK136" s="6" t="n">
        <f aca="false">AJ136/(AD136+AE136*1.5+(O136+P136+R136+T136+V136)*3+(Q136+S136+U136)*2)</f>
        <v>0.112927756653992</v>
      </c>
      <c r="AL136" s="7" t="n">
        <f aca="false">0.5+AK136*4</f>
        <v>0.95171102661597</v>
      </c>
      <c r="AM136" s="3" t="str">
        <f aca="false">IF(AC136="","",IF(AC136="分","分",IF(AJ136=0,"分",IF(AC136="攻",IF(AJ136&gt;0,"一致","不一致"),IF(AJ136&gt;=0,"不一致","一致")))))</f>
        <v>一致</v>
      </c>
      <c r="AN136" s="8" t="n">
        <f aca="false">IF(AC136="","",ABS(AK136))</f>
        <v>0.112927756653992</v>
      </c>
      <c r="AO136" s="3" t="n">
        <f aca="false">AP136-AQ136</f>
        <v>-1</v>
      </c>
      <c r="AP136" s="1" t="n">
        <v>3</v>
      </c>
      <c r="AQ136" s="2" t="n">
        <v>4</v>
      </c>
      <c r="AR136" s="3" t="s">
        <v>54</v>
      </c>
      <c r="AT136" s="1" t="s">
        <v>59</v>
      </c>
      <c r="AV136" s="17" t="n">
        <f aca="false">IF(AK136&gt;0.5/4,0.5/4,IF(AK136&lt;0.5/-4,0.5/-4,AK136))</f>
        <v>0.112927756653992</v>
      </c>
      <c r="AX136" s="9" t="n">
        <f aca="false">AW136*((O136+P136+U136+V136)*3+C136+H136+Q136+R136)/60+1</f>
        <v>1</v>
      </c>
    </row>
    <row r="137" customFormat="false" ht="12.8" hidden="false" customHeight="false" outlineLevel="0" collapsed="false">
      <c r="A137" s="1" t="n">
        <v>136</v>
      </c>
      <c r="B137" s="1" t="s">
        <v>283</v>
      </c>
      <c r="C137" s="1" t="n">
        <v>19</v>
      </c>
      <c r="F137" s="1" t="n">
        <v>1</v>
      </c>
      <c r="G137" s="2" t="n">
        <v>3</v>
      </c>
      <c r="H137" s="3" t="n">
        <v>17</v>
      </c>
      <c r="L137" s="4" t="n">
        <v>3</v>
      </c>
      <c r="M137" s="4" t="n">
        <v>24</v>
      </c>
      <c r="O137" s="3" t="n">
        <v>8</v>
      </c>
      <c r="R137" s="1" t="n">
        <v>4</v>
      </c>
      <c r="W137" s="3" t="n">
        <v>1</v>
      </c>
      <c r="X137" s="1" t="n">
        <v>0.9</v>
      </c>
      <c r="Y137" s="1" t="n">
        <v>1</v>
      </c>
      <c r="Z137" s="1" t="n">
        <v>1</v>
      </c>
      <c r="AA137" s="2" t="n">
        <v>1.5</v>
      </c>
      <c r="AB137" s="18" t="s">
        <v>284</v>
      </c>
      <c r="AC137" s="5" t="s">
        <v>58</v>
      </c>
      <c r="AD137" s="3" t="n">
        <f aca="false">$C137+$D137*2+$E137*0.5+$F137+$G137*0.5</f>
        <v>21.5</v>
      </c>
      <c r="AE137" s="1" t="n">
        <f aca="false">$H137+$I137*3+$J137*0.5+$K137+$L137*0.5+$M137*0.1+$N137*0.2</f>
        <v>20.9</v>
      </c>
      <c r="AF137" s="1" t="n">
        <f aca="false">$AD137*$W137*$AA137-1.5*$AE137*$X137</f>
        <v>4.035</v>
      </c>
      <c r="AG137" s="1" t="n">
        <f aca="false">$O137*$Y137-2*($P137*$Z137+R137)</f>
        <v>0</v>
      </c>
      <c r="AH137" s="1" t="n">
        <f aca="false">IF($AG137&lt;0,$AG137*1.5,$AG137*3)</f>
        <v>0</v>
      </c>
      <c r="AI137" s="1" t="n">
        <f aca="false">(Q137+S137+U137)*2-(T137+V137)*3</f>
        <v>0</v>
      </c>
      <c r="AJ137" s="2" t="n">
        <f aca="false">AF137+AH137+AI137</f>
        <v>4.035</v>
      </c>
      <c r="AK137" s="6" t="n">
        <f aca="false">AJ137/(AD137+AE137*1.5+(O137+P137+R137+T137+V137)*3+(Q137+S137+U137)*2)</f>
        <v>0.0454136184580754</v>
      </c>
      <c r="AL137" s="7" t="n">
        <f aca="false">0.5+AK137*4</f>
        <v>0.681654473832302</v>
      </c>
      <c r="AM137" s="3" t="str">
        <f aca="false">IF(AC137="","",IF(AC137="分","分",IF(AJ137=0,"分",IF(AC137="攻",IF(AJ137&gt;0,"一致","不一致"),IF(AJ137&gt;=0,"不一致","一致")))))</f>
        <v>一致</v>
      </c>
      <c r="AN137" s="8" t="n">
        <f aca="false">IF(AC137="","",ABS(AK137))</f>
        <v>0.0454136184580754</v>
      </c>
      <c r="AO137" s="3" t="n">
        <f aca="false">AP137-AQ137</f>
        <v>1</v>
      </c>
      <c r="AP137" s="1" t="n">
        <v>4</v>
      </c>
      <c r="AQ137" s="2" t="n">
        <v>3</v>
      </c>
      <c r="AR137" s="3" t="s">
        <v>54</v>
      </c>
      <c r="AT137" s="1" t="s">
        <v>53</v>
      </c>
      <c r="AV137" s="17" t="n">
        <f aca="false">IF(AK137&gt;0.5/4,0.5/4,IF(AK137&lt;0.5/-4,0.5/-4,AK137))</f>
        <v>0.0454136184580754</v>
      </c>
      <c r="AX137" s="9" t="n">
        <f aca="false">AW137*((O137+P137+U137+V137)*3+C137+H137+Q137+R137)/60+1</f>
        <v>1</v>
      </c>
    </row>
    <row r="138" customFormat="false" ht="12.8" hidden="false" customHeight="false" outlineLevel="0" collapsed="false">
      <c r="A138" s="1" t="n">
        <v>137</v>
      </c>
      <c r="B138" s="1" t="s">
        <v>285</v>
      </c>
      <c r="C138" s="1" t="n">
        <v>26</v>
      </c>
      <c r="H138" s="3" t="n">
        <v>12</v>
      </c>
      <c r="O138" s="3" t="n">
        <v>2</v>
      </c>
      <c r="W138" s="3" t="n">
        <v>0.9</v>
      </c>
      <c r="X138" s="1" t="n">
        <v>1.1</v>
      </c>
      <c r="Y138" s="1" t="n">
        <v>1</v>
      </c>
      <c r="Z138" s="1" t="n">
        <v>1</v>
      </c>
      <c r="AA138" s="2" t="n">
        <v>0.5</v>
      </c>
      <c r="AB138" s="22" t="s">
        <v>286</v>
      </c>
      <c r="AC138" s="5" t="s">
        <v>52</v>
      </c>
      <c r="AD138" s="3" t="n">
        <f aca="false">$C138+$D138*2+$E138*0.5+$F138+$G138*0.5</f>
        <v>26</v>
      </c>
      <c r="AE138" s="1" t="n">
        <f aca="false">$H138+$I138*3+$J138*0.5+$K138+$L138*0.5+$M138*0.1+$N138*0.2</f>
        <v>12</v>
      </c>
      <c r="AF138" s="1" t="n">
        <f aca="false">$AD138*$W138*$AA138-1.5*$AE138*$X138</f>
        <v>-8.1</v>
      </c>
      <c r="AG138" s="1" t="n">
        <f aca="false">$O138*$Y138-2*($P138*$Z138+R138)</f>
        <v>2</v>
      </c>
      <c r="AH138" s="1" t="n">
        <f aca="false">IF($AG138&lt;0,$AG138*1.5,$AG138*3)</f>
        <v>6</v>
      </c>
      <c r="AI138" s="1" t="n">
        <f aca="false">(Q138+S138+U138)*2-(T138+V138)*3</f>
        <v>0</v>
      </c>
      <c r="AJ138" s="2" t="n">
        <f aca="false">AF138+AH138+AI138</f>
        <v>-2.1</v>
      </c>
      <c r="AK138" s="6" t="n">
        <f aca="false">AJ138/(AD138+AE138*1.5+(O138+P138+R138+T138+V138)*3+(Q138+S138+U138)*2)</f>
        <v>-0.042</v>
      </c>
      <c r="AL138" s="7" t="n">
        <f aca="false">0.5+AK138*4</f>
        <v>0.332</v>
      </c>
      <c r="AM138" s="3" t="str">
        <f aca="false">IF(AC138="","",IF(AC138="分","分",IF(AJ138=0,"分",IF(AC138="攻",IF(AJ138&gt;0,"一致","不一致"),IF(AJ138&gt;=0,"不一致","一致")))))</f>
        <v>一致</v>
      </c>
      <c r="AN138" s="8" t="n">
        <f aca="false">IF(AC138="","",ABS(AK138))</f>
        <v>0.042</v>
      </c>
      <c r="AO138" s="3" t="n">
        <f aca="false">AP138-AQ138</f>
        <v>-1</v>
      </c>
      <c r="AP138" s="1" t="n">
        <v>2</v>
      </c>
      <c r="AQ138" s="2" t="n">
        <v>3</v>
      </c>
      <c r="AR138" s="3" t="s">
        <v>53</v>
      </c>
      <c r="AT138" s="1" t="s">
        <v>56</v>
      </c>
      <c r="AV138" s="17" t="n">
        <f aca="false">IF(AK138&gt;0.5/4,0.5/4,IF(AK138&lt;0.5/-4,0.5/-4,AK138))</f>
        <v>-0.042</v>
      </c>
      <c r="AX138" s="9" t="n">
        <f aca="false">AW138*((O138+P138+U138+V138)*3+C138+H138+Q138+R138)/60+1</f>
        <v>1</v>
      </c>
    </row>
    <row r="139" customFormat="false" ht="12.8" hidden="false" customHeight="false" outlineLevel="0" collapsed="false">
      <c r="A139" s="1" t="n">
        <v>138</v>
      </c>
      <c r="B139" s="4" t="s">
        <v>287</v>
      </c>
      <c r="C139" s="1" t="n">
        <v>12.5</v>
      </c>
      <c r="E139" s="1" t="n">
        <v>1</v>
      </c>
      <c r="H139" s="3" t="n">
        <v>10</v>
      </c>
      <c r="O139" s="3" t="n">
        <v>10</v>
      </c>
      <c r="P139" s="1" t="n">
        <v>7</v>
      </c>
      <c r="R139" s="1" t="n">
        <v>3</v>
      </c>
      <c r="S139" s="1" t="n">
        <v>1</v>
      </c>
      <c r="T139" s="1" t="n">
        <v>1</v>
      </c>
      <c r="U139" s="1" t="n">
        <v>1</v>
      </c>
      <c r="V139" s="2" t="n">
        <v>1</v>
      </c>
      <c r="W139" s="3" t="n">
        <v>1</v>
      </c>
      <c r="X139" s="1" t="n">
        <v>1</v>
      </c>
      <c r="Y139" s="1" t="n">
        <v>1</v>
      </c>
      <c r="Z139" s="1" t="n">
        <v>1</v>
      </c>
      <c r="AA139" s="2" t="n">
        <v>1</v>
      </c>
      <c r="AB139" s="43" t="s">
        <v>288</v>
      </c>
      <c r="AC139" s="5" t="s">
        <v>52</v>
      </c>
      <c r="AD139" s="3" t="n">
        <f aca="false">$C139+$D139*2+$E139*0.5+$F139+$G139*0.5</f>
        <v>13</v>
      </c>
      <c r="AE139" s="1" t="n">
        <f aca="false">$H139+$I139*3+$J139*0.5+$K139+$L139*0.5+$M139*0.1+$N139*0.2</f>
        <v>10</v>
      </c>
      <c r="AF139" s="1" t="n">
        <f aca="false">$AD139*$W139*$AA139-1.5*$AE139*$X139</f>
        <v>-2</v>
      </c>
      <c r="AG139" s="1" t="n">
        <f aca="false">$O139*$Y139-2*($P139*$Z139+R139)</f>
        <v>-10</v>
      </c>
      <c r="AH139" s="1" t="n">
        <f aca="false">IF($AG139&lt;0,$AG139*1.5,$AG139*3)</f>
        <v>-15</v>
      </c>
      <c r="AI139" s="1" t="n">
        <f aca="false">(Q139+S139+U139)*2-(T139+V139)*3</f>
        <v>-2</v>
      </c>
      <c r="AJ139" s="2" t="n">
        <f aca="false">AF139+AH139+AI139</f>
        <v>-19</v>
      </c>
      <c r="AK139" s="6" t="n">
        <f aca="false">AJ139/(AD139+AE139*1.5+(O139+P139+R139+T139+V139)*3+(Q139+S139+U139)*2)</f>
        <v>-0.193877551020408</v>
      </c>
      <c r="AL139" s="7" t="n">
        <f aca="false">0.5+AK139*4</f>
        <v>-0.275510204081633</v>
      </c>
      <c r="AM139" s="3" t="str">
        <f aca="false">IF(AC139="","",IF(AC139="分","分",IF(AJ139=0,"分",IF(AC139="攻",IF(AJ139&gt;0,"一致","不一致"),IF(AJ139&gt;=0,"不一致","一致")))))</f>
        <v>一致</v>
      </c>
      <c r="AN139" s="8" t="n">
        <f aca="false">IF(AC139="","",ABS(AK139))</f>
        <v>0.193877551020408</v>
      </c>
      <c r="AO139" s="3" t="n">
        <f aca="false">AP139-AQ139</f>
        <v>1</v>
      </c>
      <c r="AP139" s="1" t="n">
        <v>4</v>
      </c>
      <c r="AQ139" s="2" t="n">
        <v>3</v>
      </c>
      <c r="AR139" s="3" t="s">
        <v>54</v>
      </c>
      <c r="AT139" s="1" t="s">
        <v>59</v>
      </c>
      <c r="AV139" s="17" t="n">
        <f aca="false">IF(AK139&gt;0.5/4,0.5/4,IF(AK139&lt;0.5/-4,0.5/-4,AK139))</f>
        <v>-0.125</v>
      </c>
      <c r="AX139" s="9" t="n">
        <f aca="false">AW139*((O139+P139+U139+V139)*3+C139+H139+Q139+R139)/60+1</f>
        <v>1</v>
      </c>
    </row>
    <row r="140" customFormat="false" ht="12.8" hidden="false" customHeight="false" outlineLevel="0" collapsed="false">
      <c r="A140" s="1" t="n">
        <v>139</v>
      </c>
      <c r="B140" s="1" t="s">
        <v>289</v>
      </c>
      <c r="C140" s="1" t="n">
        <v>24</v>
      </c>
      <c r="E140" s="1" t="n">
        <v>1</v>
      </c>
      <c r="G140" s="2" t="n">
        <v>3</v>
      </c>
      <c r="H140" s="3" t="n">
        <v>25</v>
      </c>
      <c r="O140" s="3" t="n">
        <v>3</v>
      </c>
      <c r="R140" s="1" t="n">
        <v>3</v>
      </c>
      <c r="S140" s="1" t="n">
        <v>1</v>
      </c>
      <c r="W140" s="3" t="n">
        <v>1</v>
      </c>
      <c r="X140" s="1" t="n">
        <v>0.9</v>
      </c>
      <c r="Y140" s="1" t="n">
        <v>1</v>
      </c>
      <c r="Z140" s="1" t="n">
        <v>1</v>
      </c>
      <c r="AA140" s="2" t="n">
        <v>1.5</v>
      </c>
      <c r="AB140" s="18" t="s">
        <v>290</v>
      </c>
      <c r="AC140" s="5" t="s">
        <v>58</v>
      </c>
      <c r="AD140" s="3" t="n">
        <f aca="false">$C140+$D140*2+$E140*0.5+$F140+$G140*0.5</f>
        <v>26</v>
      </c>
      <c r="AE140" s="1" t="n">
        <f aca="false">$H140+$I140*3+$J140*0.5+$K140+$L140*0.5+$M140*0.1+$N140*0.2</f>
        <v>25</v>
      </c>
      <c r="AF140" s="1" t="n">
        <f aca="false">$AD140*$W140*$AA140-1.5*$AE140*$X140</f>
        <v>5.25</v>
      </c>
      <c r="AG140" s="1" t="n">
        <f aca="false">$O140*$Y140-2*($P140*$Z140+R140)</f>
        <v>-3</v>
      </c>
      <c r="AH140" s="1" t="n">
        <f aca="false">IF($AG140&lt;0,$AG140*1.5,$AG140*3)</f>
        <v>-4.5</v>
      </c>
      <c r="AI140" s="1" t="n">
        <f aca="false">(Q140+S140+U140)*2-(T140+V140)*3</f>
        <v>2</v>
      </c>
      <c r="AJ140" s="2" t="n">
        <f aca="false">AF140+AH140+AI140</f>
        <v>2.75</v>
      </c>
      <c r="AK140" s="6" t="n">
        <f aca="false">AJ140/(AD140+AE140*1.5+(O140+P140+R140+T140+V140)*3+(Q140+S140+U140)*2)</f>
        <v>0.032934131736527</v>
      </c>
      <c r="AL140" s="7" t="n">
        <f aca="false">0.5+AK140*4</f>
        <v>0.631736526946108</v>
      </c>
      <c r="AM140" s="3" t="str">
        <f aca="false">IF(AC140="","",IF(AC140="分","分",IF(AJ140=0,"分",IF(AC140="攻",IF(AJ140&gt;0,"一致","不一致"),IF(AJ140&gt;=0,"不一致","一致")))))</f>
        <v>一致</v>
      </c>
      <c r="AN140" s="8" t="n">
        <f aca="false">IF(AC140="","",ABS(AK140))</f>
        <v>0.032934131736527</v>
      </c>
      <c r="AO140" s="3" t="n">
        <f aca="false">AP140-AQ140</f>
        <v>1</v>
      </c>
      <c r="AP140" s="1" t="n">
        <v>4</v>
      </c>
      <c r="AQ140" s="2" t="n">
        <v>3</v>
      </c>
      <c r="AR140" s="3" t="s">
        <v>54</v>
      </c>
      <c r="AT140" s="1" t="s">
        <v>53</v>
      </c>
      <c r="AV140" s="17" t="n">
        <f aca="false">IF(AK140&gt;0.5/4,0.5/4,IF(AK140&lt;0.5/-4,0.5/-4,AK140))</f>
        <v>0.032934131736527</v>
      </c>
      <c r="AX140" s="9" t="n">
        <f aca="false">AW140*((O140+P140+U140+V140)*3+C140+H140+Q140+R140)/60+1</f>
        <v>1</v>
      </c>
    </row>
    <row r="141" customFormat="false" ht="12.8" hidden="false" customHeight="false" outlineLevel="0" collapsed="false">
      <c r="A141" s="1" t="n">
        <v>140</v>
      </c>
      <c r="B141" s="1" t="n">
        <v>60</v>
      </c>
      <c r="C141" s="1" t="n">
        <v>20</v>
      </c>
      <c r="H141" s="3" t="n">
        <v>21</v>
      </c>
      <c r="J141" s="1" t="n">
        <v>1</v>
      </c>
      <c r="W141" s="3" t="n">
        <v>1</v>
      </c>
      <c r="X141" s="1" t="n">
        <v>1</v>
      </c>
      <c r="Y141" s="1" t="n">
        <v>1</v>
      </c>
      <c r="Z141" s="1" t="n">
        <v>1</v>
      </c>
      <c r="AA141" s="2" t="n">
        <v>1.5</v>
      </c>
      <c r="AB141" s="18" t="s">
        <v>291</v>
      </c>
      <c r="AC141" s="5" t="s">
        <v>52</v>
      </c>
      <c r="AD141" s="3" t="n">
        <f aca="false">$C141+$D141*2+$E141*0.5+$F141+$G141*0.5</f>
        <v>20</v>
      </c>
      <c r="AE141" s="1" t="n">
        <f aca="false">$H141+$I141*3+$J141*0.5+$K141+$L141*0.5+$M141*0.1+$N141*0.2</f>
        <v>21.5</v>
      </c>
      <c r="AF141" s="1" t="n">
        <f aca="false">$AD141*$W141*$AA141-1.5*$AE141*$X141</f>
        <v>-2.25</v>
      </c>
      <c r="AG141" s="1" t="n">
        <f aca="false">$O141*$Y141-2*($P141*$Z141+R141)</f>
        <v>0</v>
      </c>
      <c r="AH141" s="1" t="n">
        <f aca="false">IF($AG141&lt;0,$AG141*1.5,$AG141*3)</f>
        <v>0</v>
      </c>
      <c r="AI141" s="1" t="n">
        <f aca="false">(Q141+S141+U141)*2-(T141+V141)*3</f>
        <v>0</v>
      </c>
      <c r="AJ141" s="2" t="n">
        <f aca="false">AF141+AH141+AI141</f>
        <v>-2.25</v>
      </c>
      <c r="AK141" s="6" t="n">
        <f aca="false">AJ141/(AD141+AE141*1.5+(O141+P141+R141+T141+V141)*3+(Q141+S141+U141)*2)</f>
        <v>-0.0430622009569378</v>
      </c>
      <c r="AL141" s="7" t="n">
        <f aca="false">0.5+AK141*4</f>
        <v>0.327751196172249</v>
      </c>
      <c r="AM141" s="3" t="str">
        <f aca="false">IF(AC141="","",IF(AC141="分","分",IF(AJ141=0,"分",IF(AC141="攻",IF(AJ141&gt;0,"一致","不一致"),IF(AJ141&gt;=0,"不一致","一致")))))</f>
        <v>一致</v>
      </c>
      <c r="AN141" s="8" t="n">
        <f aca="false">IF(AC141="","",ABS(AK141))</f>
        <v>0.0430622009569378</v>
      </c>
      <c r="AO141" s="3" t="n">
        <f aca="false">AP141-AQ141</f>
        <v>1</v>
      </c>
      <c r="AP141" s="1" t="n">
        <v>4</v>
      </c>
      <c r="AQ141" s="2" t="n">
        <v>3</v>
      </c>
      <c r="AR141" s="3" t="s">
        <v>97</v>
      </c>
      <c r="AT141" s="1" t="s">
        <v>73</v>
      </c>
      <c r="AV141" s="17" t="n">
        <f aca="false">IF(AK141&gt;0.5/4,0.5/4,IF(AK141&lt;0.5/-4,0.5/-4,AK141))</f>
        <v>-0.0430622009569378</v>
      </c>
      <c r="AX141" s="9" t="n">
        <f aca="false">AW141*((O141+P141+U141+V141)*3+C141+H141+Q141+R141)/60+1</f>
        <v>1</v>
      </c>
    </row>
    <row r="142" customFormat="false" ht="12.8" hidden="false" customHeight="false" outlineLevel="0" collapsed="false">
      <c r="A142" s="1" t="n">
        <v>141</v>
      </c>
      <c r="B142" s="1" t="s">
        <v>292</v>
      </c>
      <c r="C142" s="1" t="n">
        <v>19</v>
      </c>
      <c r="G142" s="2" t="n">
        <v>1</v>
      </c>
      <c r="H142" s="3" t="n">
        <v>17</v>
      </c>
      <c r="W142" s="3" t="n">
        <v>1</v>
      </c>
      <c r="X142" s="1" t="n">
        <v>1</v>
      </c>
      <c r="Y142" s="1" t="n">
        <v>1</v>
      </c>
      <c r="Z142" s="1" t="n">
        <v>1</v>
      </c>
      <c r="AA142" s="2" t="n">
        <v>1</v>
      </c>
      <c r="AB142" s="5" t="s">
        <v>183</v>
      </c>
      <c r="AC142" s="5" t="s">
        <v>52</v>
      </c>
      <c r="AD142" s="3" t="n">
        <f aca="false">$C142+$D142*2+$E142*0.5+$F142+$G142*0.5</f>
        <v>19.5</v>
      </c>
      <c r="AE142" s="1" t="n">
        <f aca="false">$H142+$I142*3+$J142*0.5+$K142+$L142*0.5+$M142*0.1+$N142*0.2</f>
        <v>17</v>
      </c>
      <c r="AF142" s="1" t="n">
        <f aca="false">$AD142*$W142*$AA142-1.5*$AE142*$X142</f>
        <v>-6</v>
      </c>
      <c r="AG142" s="1" t="n">
        <f aca="false">$O142*$Y142-2*($P142*$Z142+R142)</f>
        <v>0</v>
      </c>
      <c r="AH142" s="1" t="n">
        <f aca="false">IF($AG142&lt;0,$AG142*1.5,$AG142*3)</f>
        <v>0</v>
      </c>
      <c r="AI142" s="1" t="n">
        <f aca="false">(Q142+S142+U142)*2-(T142+V142)*3</f>
        <v>0</v>
      </c>
      <c r="AJ142" s="2" t="n">
        <f aca="false">AF142+AH142+AI142</f>
        <v>-6</v>
      </c>
      <c r="AK142" s="6" t="n">
        <f aca="false">AJ142/(AD142+AE142*1.5+(O142+P142+R142+T142+V142)*3+(Q142+S142+U142)*2)</f>
        <v>-0.133333333333333</v>
      </c>
      <c r="AL142" s="7" t="n">
        <f aca="false">0.5+AK142*4</f>
        <v>-0.0333333333333333</v>
      </c>
      <c r="AM142" s="3" t="str">
        <f aca="false">IF(AC142="","",IF(AC142="分","分",IF(AJ142=0,"分",IF(AC142="攻",IF(AJ142&gt;0,"一致","不一致"),IF(AJ142&gt;=0,"不一致","一致")))))</f>
        <v>一致</v>
      </c>
      <c r="AN142" s="8" t="n">
        <f aca="false">IF(AC142="","",ABS(AK142))</f>
        <v>0.133333333333333</v>
      </c>
      <c r="AO142" s="3" t="n">
        <f aca="false">AP142-AQ142</f>
        <v>1</v>
      </c>
      <c r="AP142" s="1" t="n">
        <v>4</v>
      </c>
      <c r="AQ142" s="2" t="n">
        <v>3</v>
      </c>
      <c r="AR142" s="3" t="s">
        <v>54</v>
      </c>
      <c r="AT142" s="1" t="s">
        <v>53</v>
      </c>
      <c r="AV142" s="17" t="n">
        <f aca="false">IF(AK142&gt;0.5/4,0.5/4,IF(AK142&lt;0.5/-4,0.5/-4,AK142))</f>
        <v>-0.125</v>
      </c>
      <c r="AX142" s="9" t="n">
        <f aca="false">AW142*((O142+P142+U142+V142)*3+C142+H142+Q142+R142)/60+1</f>
        <v>1</v>
      </c>
    </row>
    <row r="143" customFormat="false" ht="12.8" hidden="false" customHeight="false" outlineLevel="0" collapsed="false">
      <c r="A143" s="1" t="n">
        <v>142</v>
      </c>
      <c r="B143" s="1" t="s">
        <v>293</v>
      </c>
      <c r="C143" s="1" t="n">
        <v>27</v>
      </c>
      <c r="H143" s="3" t="n">
        <v>14</v>
      </c>
      <c r="O143" s="3" t="n">
        <v>4</v>
      </c>
      <c r="R143" s="1" t="n">
        <v>2</v>
      </c>
      <c r="S143" s="1" t="n">
        <v>1</v>
      </c>
      <c r="W143" s="3" t="n">
        <v>0.9</v>
      </c>
      <c r="X143" s="1" t="n">
        <v>1.1</v>
      </c>
      <c r="Y143" s="1" t="n">
        <v>1</v>
      </c>
      <c r="Z143" s="1" t="n">
        <v>1</v>
      </c>
      <c r="AA143" s="2" t="n">
        <v>0.5</v>
      </c>
      <c r="AB143" s="22" t="s">
        <v>294</v>
      </c>
      <c r="AC143" s="44" t="s">
        <v>52</v>
      </c>
      <c r="AD143" s="3" t="n">
        <f aca="false">$C143+$D143*2+$E143*0.5+$F143+$G143*0.5</f>
        <v>27</v>
      </c>
      <c r="AE143" s="1" t="n">
        <f aca="false">$H143+$I143*3+$J143*0.5+$K143+$L143*0.5+$M143*0.1+$N143*0.2</f>
        <v>14</v>
      </c>
      <c r="AF143" s="1" t="n">
        <f aca="false">$AD143*$W143*$AA143-1.5*$AE143*$X143</f>
        <v>-10.95</v>
      </c>
      <c r="AG143" s="1" t="n">
        <f aca="false">$O143*$Y143-2*($P143*$Z143+R143)</f>
        <v>0</v>
      </c>
      <c r="AH143" s="1" t="n">
        <f aca="false">IF($AG143&lt;0,$AG143*1.5,$AG143*3)</f>
        <v>0</v>
      </c>
      <c r="AI143" s="1" t="n">
        <f aca="false">(Q143+S143+U143)*2-(T143+V143)*3</f>
        <v>2</v>
      </c>
      <c r="AJ143" s="2" t="n">
        <f aca="false">AF143+AH143+AI143</f>
        <v>-8.95</v>
      </c>
      <c r="AK143" s="6" t="n">
        <f aca="false">AJ143/(AD143+AE143*1.5+(O143+P143+R143+T143+V143)*3+(Q143+S143+U143)*2)</f>
        <v>-0.131617647058824</v>
      </c>
      <c r="AL143" s="7" t="n">
        <f aca="false">0.5+AK143*4</f>
        <v>-0.0264705882352941</v>
      </c>
      <c r="AM143" s="3" t="str">
        <f aca="false">IF(AC143="","",IF(AC143="分","分",IF(AJ143=0,"分",IF(AC143="攻",IF(AJ143&gt;0,"一致","不一致"),IF(AJ143&gt;=0,"不一致","一致")))))</f>
        <v>一致</v>
      </c>
      <c r="AN143" s="8" t="n">
        <f aca="false">IF(AC143="","",ABS(AK143))</f>
        <v>0.131617647058824</v>
      </c>
      <c r="AO143" s="3" t="n">
        <f aca="false">AP143-AQ143</f>
        <v>0</v>
      </c>
      <c r="AP143" s="1" t="n">
        <v>3</v>
      </c>
      <c r="AQ143" s="2" t="n">
        <v>3</v>
      </c>
      <c r="AR143" s="45" t="s">
        <v>53</v>
      </c>
      <c r="AS143" s="46"/>
      <c r="AT143" s="46" t="s">
        <v>97</v>
      </c>
      <c r="AU143" s="47"/>
      <c r="AV143" s="17" t="n">
        <f aca="false">IF(AK143&gt;0.5/4,0.5/4,IF(AK143&lt;0.5/-4,0.5/-4,AK143))</f>
        <v>-0.125</v>
      </c>
      <c r="AX143" s="9" t="n">
        <f aca="false">AW143*((O143+P143+U143+V143)*3+C143+H143+Q143+R143)/60+1</f>
        <v>1</v>
      </c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  <c r="EE143" s="46"/>
      <c r="EF143" s="46"/>
      <c r="EG143" s="46"/>
      <c r="EH143" s="46"/>
      <c r="EI143" s="46"/>
      <c r="EJ143" s="46"/>
      <c r="EK143" s="46"/>
      <c r="EL143" s="46"/>
      <c r="EM143" s="46"/>
      <c r="EN143" s="46"/>
      <c r="EO143" s="46"/>
      <c r="EP143" s="46"/>
      <c r="EQ143" s="46"/>
      <c r="ER143" s="46"/>
      <c r="ES143" s="46"/>
      <c r="ET143" s="46"/>
      <c r="EU143" s="46"/>
      <c r="EV143" s="46"/>
      <c r="EW143" s="46"/>
      <c r="EX143" s="46"/>
      <c r="EY143" s="46"/>
      <c r="EZ143" s="46"/>
      <c r="FA143" s="46"/>
      <c r="FB143" s="46"/>
      <c r="FC143" s="46"/>
      <c r="FD143" s="46"/>
      <c r="FE143" s="46"/>
      <c r="FF143" s="46"/>
      <c r="FG143" s="46"/>
      <c r="FH143" s="46"/>
      <c r="FI143" s="46"/>
      <c r="FJ143" s="46"/>
      <c r="FK143" s="46"/>
      <c r="FL143" s="46"/>
      <c r="FM143" s="46"/>
      <c r="FN143" s="46"/>
      <c r="FO143" s="46"/>
      <c r="FP143" s="46"/>
      <c r="FQ143" s="46"/>
      <c r="FR143" s="46"/>
      <c r="FS143" s="46"/>
      <c r="FT143" s="46"/>
      <c r="FU143" s="46"/>
      <c r="FV143" s="46"/>
      <c r="FW143" s="46"/>
      <c r="FX143" s="46"/>
      <c r="FY143" s="46"/>
      <c r="FZ143" s="46"/>
      <c r="GA143" s="46"/>
      <c r="GB143" s="46"/>
      <c r="GC143" s="46"/>
      <c r="GD143" s="46"/>
      <c r="GE143" s="46"/>
      <c r="GF143" s="46"/>
      <c r="GG143" s="46"/>
      <c r="GH143" s="46"/>
      <c r="GI143" s="46"/>
      <c r="GJ143" s="46"/>
      <c r="GK143" s="46"/>
      <c r="GL143" s="46"/>
      <c r="GM143" s="46"/>
      <c r="GN143" s="46"/>
      <c r="GO143" s="46"/>
      <c r="GP143" s="46"/>
      <c r="GQ143" s="46"/>
      <c r="GR143" s="46"/>
      <c r="GS143" s="46"/>
      <c r="GT143" s="46"/>
      <c r="GU143" s="46"/>
      <c r="GV143" s="46"/>
      <c r="GW143" s="46"/>
      <c r="GX143" s="46"/>
      <c r="GY143" s="46"/>
      <c r="GZ143" s="46"/>
      <c r="HA143" s="46"/>
      <c r="HB143" s="46"/>
      <c r="HC143" s="46"/>
      <c r="HD143" s="46"/>
      <c r="HE143" s="46"/>
      <c r="HF143" s="46"/>
      <c r="HG143" s="46"/>
      <c r="HH143" s="46"/>
      <c r="HI143" s="46"/>
      <c r="HJ143" s="46"/>
      <c r="HK143" s="46"/>
      <c r="HL143" s="46"/>
      <c r="HM143" s="46"/>
      <c r="HN143" s="46"/>
      <c r="HO143" s="46"/>
      <c r="HP143" s="46"/>
      <c r="HQ143" s="46"/>
      <c r="HR143" s="46"/>
      <c r="HS143" s="46"/>
      <c r="HT143" s="46"/>
      <c r="HU143" s="46"/>
      <c r="HV143" s="46"/>
      <c r="HW143" s="46"/>
      <c r="HX143" s="46"/>
      <c r="HY143" s="46"/>
      <c r="HZ143" s="46"/>
      <c r="IA143" s="46"/>
      <c r="IB143" s="46"/>
      <c r="IC143" s="46"/>
      <c r="ID143" s="46"/>
      <c r="IE143" s="46"/>
      <c r="IF143" s="46"/>
      <c r="IG143" s="46"/>
      <c r="IH143" s="46"/>
      <c r="II143" s="46"/>
      <c r="IJ143" s="46"/>
      <c r="IK143" s="46"/>
      <c r="IL143" s="46"/>
      <c r="IM143" s="46"/>
      <c r="IN143" s="46"/>
      <c r="IO143" s="46"/>
      <c r="IP143" s="46"/>
      <c r="IQ143" s="46"/>
      <c r="IR143" s="46"/>
      <c r="IS143" s="46"/>
      <c r="IT143" s="46"/>
      <c r="IU143" s="46"/>
      <c r="IV143" s="46"/>
      <c r="IW143" s="46"/>
      <c r="IX143" s="46"/>
      <c r="IY143" s="46"/>
      <c r="IZ143" s="46"/>
      <c r="JA143" s="46"/>
      <c r="JB143" s="46"/>
      <c r="JC143" s="46"/>
      <c r="JD143" s="46"/>
      <c r="JE143" s="46"/>
      <c r="JF143" s="46"/>
      <c r="JG143" s="46"/>
      <c r="JH143" s="46"/>
      <c r="JI143" s="46"/>
      <c r="JJ143" s="46"/>
      <c r="JK143" s="46"/>
      <c r="JL143" s="46"/>
      <c r="JM143" s="46"/>
      <c r="JN143" s="46"/>
      <c r="JO143" s="46"/>
      <c r="JP143" s="46"/>
      <c r="JQ143" s="46"/>
      <c r="JR143" s="46"/>
      <c r="JS143" s="46"/>
      <c r="JT143" s="46"/>
      <c r="JU143" s="46"/>
      <c r="JV143" s="46"/>
      <c r="JW143" s="46"/>
      <c r="JX143" s="46"/>
      <c r="JY143" s="46"/>
      <c r="JZ143" s="46"/>
      <c r="KA143" s="46"/>
      <c r="KB143" s="46"/>
      <c r="KC143" s="46"/>
      <c r="KD143" s="46"/>
      <c r="KE143" s="46"/>
      <c r="KF143" s="46"/>
      <c r="KG143" s="46"/>
      <c r="KH143" s="46"/>
      <c r="KI143" s="46"/>
      <c r="KJ143" s="46"/>
      <c r="KK143" s="46"/>
      <c r="KL143" s="46"/>
      <c r="KM143" s="46"/>
      <c r="KN143" s="46"/>
      <c r="KO143" s="46"/>
      <c r="KP143" s="46"/>
      <c r="KQ143" s="46"/>
      <c r="KR143" s="46"/>
      <c r="KS143" s="46"/>
      <c r="KT143" s="46"/>
      <c r="KU143" s="46"/>
      <c r="KV143" s="46"/>
      <c r="KW143" s="46"/>
      <c r="KX143" s="46"/>
      <c r="KY143" s="46"/>
      <c r="KZ143" s="46"/>
      <c r="LA143" s="46"/>
      <c r="LB143" s="46"/>
      <c r="LC143" s="46"/>
      <c r="LD143" s="46"/>
      <c r="LE143" s="46"/>
      <c r="LF143" s="46"/>
      <c r="LG143" s="46"/>
      <c r="LH143" s="46"/>
      <c r="LI143" s="46"/>
      <c r="LJ143" s="46"/>
      <c r="LK143" s="46"/>
      <c r="LL143" s="46"/>
      <c r="LM143" s="46"/>
      <c r="LN143" s="46"/>
      <c r="LO143" s="46"/>
      <c r="LP143" s="46"/>
      <c r="LQ143" s="46"/>
      <c r="LR143" s="46"/>
      <c r="LS143" s="46"/>
      <c r="LT143" s="46"/>
      <c r="LU143" s="46"/>
      <c r="LV143" s="46"/>
      <c r="LW143" s="46"/>
      <c r="LX143" s="46"/>
      <c r="LY143" s="46"/>
      <c r="LZ143" s="46"/>
      <c r="MA143" s="46"/>
      <c r="MB143" s="46"/>
      <c r="MC143" s="46"/>
      <c r="MD143" s="46"/>
      <c r="ME143" s="46"/>
      <c r="MF143" s="46"/>
      <c r="MG143" s="46"/>
      <c r="MH143" s="46"/>
      <c r="MI143" s="46"/>
      <c r="MJ143" s="46"/>
      <c r="MK143" s="46"/>
      <c r="ML143" s="46"/>
      <c r="MM143" s="46"/>
      <c r="MN143" s="46"/>
      <c r="MO143" s="46"/>
      <c r="MP143" s="46"/>
      <c r="MQ143" s="46"/>
      <c r="MR143" s="46"/>
      <c r="MS143" s="46"/>
      <c r="MT143" s="46"/>
      <c r="MU143" s="46"/>
      <c r="MV143" s="46"/>
      <c r="MW143" s="46"/>
      <c r="MX143" s="46"/>
      <c r="MY143" s="46"/>
      <c r="MZ143" s="46"/>
      <c r="NA143" s="46"/>
      <c r="NB143" s="46"/>
      <c r="NC143" s="46"/>
      <c r="ND143" s="46"/>
      <c r="NE143" s="46"/>
      <c r="NF143" s="46"/>
      <c r="NG143" s="46"/>
      <c r="NH143" s="46"/>
      <c r="NI143" s="46"/>
      <c r="NJ143" s="46"/>
      <c r="NK143" s="46"/>
      <c r="NL143" s="46"/>
      <c r="NM143" s="46"/>
      <c r="NN143" s="46"/>
      <c r="NO143" s="46"/>
      <c r="NP143" s="46"/>
      <c r="NQ143" s="46"/>
      <c r="NR143" s="46"/>
      <c r="NS143" s="46"/>
      <c r="NT143" s="46"/>
      <c r="NU143" s="46"/>
      <c r="NV143" s="46"/>
      <c r="NW143" s="46"/>
      <c r="NX143" s="46"/>
      <c r="NY143" s="46"/>
      <c r="NZ143" s="46"/>
      <c r="OA143" s="46"/>
      <c r="OB143" s="46"/>
      <c r="OC143" s="46"/>
      <c r="OD143" s="46"/>
      <c r="OE143" s="46"/>
      <c r="OF143" s="46"/>
      <c r="OG143" s="46"/>
      <c r="OH143" s="46"/>
      <c r="OI143" s="46"/>
      <c r="OJ143" s="46"/>
      <c r="OK143" s="46"/>
      <c r="OL143" s="46"/>
      <c r="OM143" s="46"/>
      <c r="ON143" s="46"/>
      <c r="OO143" s="46"/>
      <c r="OP143" s="46"/>
      <c r="OQ143" s="46"/>
      <c r="OR143" s="46"/>
      <c r="OS143" s="46"/>
      <c r="OT143" s="46"/>
      <c r="OU143" s="46"/>
      <c r="OV143" s="46"/>
      <c r="OW143" s="46"/>
      <c r="OX143" s="46"/>
      <c r="OY143" s="46"/>
      <c r="OZ143" s="46"/>
      <c r="PA143" s="46"/>
      <c r="PB143" s="46"/>
      <c r="PC143" s="46"/>
      <c r="PD143" s="46"/>
      <c r="PE143" s="46"/>
      <c r="PF143" s="46"/>
      <c r="PG143" s="46"/>
      <c r="PH143" s="46"/>
      <c r="PI143" s="46"/>
      <c r="PJ143" s="46"/>
      <c r="PK143" s="46"/>
      <c r="PL143" s="46"/>
      <c r="PM143" s="46"/>
      <c r="PN143" s="46"/>
      <c r="PO143" s="46"/>
      <c r="PP143" s="46"/>
      <c r="PQ143" s="46"/>
      <c r="PR143" s="46"/>
      <c r="PS143" s="46"/>
      <c r="PT143" s="46"/>
      <c r="PU143" s="46"/>
      <c r="PV143" s="46"/>
      <c r="PW143" s="46"/>
      <c r="PX143" s="46"/>
      <c r="PY143" s="46"/>
      <c r="PZ143" s="46"/>
      <c r="QA143" s="46"/>
      <c r="QB143" s="46"/>
      <c r="QC143" s="46"/>
      <c r="QD143" s="46"/>
      <c r="QE143" s="46"/>
      <c r="QF143" s="46"/>
      <c r="QG143" s="46"/>
      <c r="QH143" s="46"/>
      <c r="QI143" s="46"/>
      <c r="QJ143" s="46"/>
      <c r="QK143" s="46"/>
      <c r="QL143" s="46"/>
      <c r="QM143" s="46"/>
      <c r="QN143" s="46"/>
      <c r="QO143" s="46"/>
      <c r="QP143" s="46"/>
      <c r="QQ143" s="46"/>
      <c r="QR143" s="46"/>
      <c r="QS143" s="46"/>
      <c r="QT143" s="46"/>
      <c r="QU143" s="46"/>
      <c r="QV143" s="46"/>
      <c r="QW143" s="46"/>
      <c r="QX143" s="46"/>
      <c r="QY143" s="46"/>
      <c r="QZ143" s="46"/>
      <c r="RA143" s="46"/>
      <c r="RB143" s="46"/>
      <c r="RC143" s="46"/>
      <c r="RD143" s="46"/>
      <c r="RE143" s="46"/>
      <c r="RF143" s="46"/>
      <c r="RG143" s="46"/>
      <c r="RH143" s="46"/>
      <c r="RI143" s="46"/>
      <c r="RJ143" s="46"/>
      <c r="RK143" s="46"/>
      <c r="RL143" s="46"/>
      <c r="RM143" s="46"/>
      <c r="RN143" s="46"/>
      <c r="RO143" s="46"/>
      <c r="RP143" s="46"/>
      <c r="RQ143" s="46"/>
      <c r="RR143" s="46"/>
      <c r="RS143" s="46"/>
      <c r="RT143" s="46"/>
      <c r="RU143" s="46"/>
      <c r="RV143" s="46"/>
      <c r="RW143" s="46"/>
      <c r="RX143" s="46"/>
      <c r="RY143" s="46"/>
      <c r="RZ143" s="46"/>
      <c r="SA143" s="46"/>
      <c r="SB143" s="46"/>
      <c r="SC143" s="46"/>
      <c r="SD143" s="46"/>
      <c r="SE143" s="46"/>
      <c r="SF143" s="46"/>
      <c r="SG143" s="46"/>
      <c r="SH143" s="46"/>
      <c r="SI143" s="46"/>
      <c r="SJ143" s="46"/>
      <c r="SK143" s="46"/>
      <c r="SL143" s="46"/>
      <c r="SM143" s="46"/>
      <c r="SN143" s="46"/>
      <c r="SO143" s="46"/>
      <c r="SP143" s="46"/>
      <c r="SQ143" s="46"/>
      <c r="SR143" s="46"/>
      <c r="SS143" s="46"/>
      <c r="ST143" s="46"/>
      <c r="SU143" s="46"/>
      <c r="SV143" s="46"/>
      <c r="SW143" s="46"/>
      <c r="SX143" s="46"/>
      <c r="SY143" s="46"/>
      <c r="SZ143" s="46"/>
      <c r="TA143" s="46"/>
      <c r="TB143" s="46"/>
      <c r="TC143" s="46"/>
      <c r="TD143" s="46"/>
      <c r="TE143" s="46"/>
      <c r="TF143" s="46"/>
      <c r="TG143" s="46"/>
      <c r="TH143" s="46"/>
      <c r="TI143" s="46"/>
      <c r="TJ143" s="46"/>
      <c r="TK143" s="46"/>
      <c r="TL143" s="46"/>
      <c r="TM143" s="46"/>
      <c r="TN143" s="46"/>
      <c r="TO143" s="46"/>
      <c r="TP143" s="46"/>
      <c r="TQ143" s="46"/>
      <c r="TR143" s="46"/>
      <c r="TS143" s="46"/>
      <c r="TT143" s="46"/>
      <c r="TU143" s="46"/>
      <c r="TV143" s="46"/>
      <c r="TW143" s="46"/>
      <c r="TX143" s="46"/>
      <c r="TY143" s="46"/>
      <c r="TZ143" s="46"/>
      <c r="UA143" s="46"/>
      <c r="UB143" s="46"/>
      <c r="UC143" s="46"/>
      <c r="UD143" s="46"/>
      <c r="UE143" s="46"/>
      <c r="UF143" s="46"/>
      <c r="UG143" s="46"/>
      <c r="UH143" s="46"/>
      <c r="UI143" s="46"/>
      <c r="UJ143" s="46"/>
      <c r="UK143" s="46"/>
      <c r="UL143" s="46"/>
      <c r="UM143" s="46"/>
      <c r="UN143" s="46"/>
      <c r="UO143" s="46"/>
      <c r="UP143" s="46"/>
      <c r="UQ143" s="46"/>
      <c r="UR143" s="46"/>
      <c r="US143" s="46"/>
      <c r="UT143" s="46"/>
      <c r="UU143" s="46"/>
      <c r="UV143" s="46"/>
      <c r="UW143" s="46"/>
      <c r="UX143" s="46"/>
      <c r="UY143" s="46"/>
      <c r="UZ143" s="46"/>
      <c r="VA143" s="46"/>
      <c r="VB143" s="46"/>
      <c r="VC143" s="46"/>
      <c r="VD143" s="46"/>
      <c r="VE143" s="46"/>
      <c r="VF143" s="46"/>
      <c r="VG143" s="46"/>
      <c r="VH143" s="46"/>
      <c r="VI143" s="46"/>
      <c r="VJ143" s="46"/>
      <c r="VK143" s="46"/>
      <c r="VL143" s="46"/>
      <c r="VM143" s="46"/>
      <c r="VN143" s="46"/>
      <c r="VO143" s="46"/>
      <c r="VP143" s="46"/>
      <c r="VQ143" s="46"/>
      <c r="VR143" s="46"/>
      <c r="VS143" s="46"/>
      <c r="VT143" s="46"/>
      <c r="VU143" s="46"/>
      <c r="VV143" s="46"/>
      <c r="VW143" s="46"/>
      <c r="VX143" s="46"/>
      <c r="VY143" s="46"/>
      <c r="VZ143" s="46"/>
      <c r="WA143" s="46"/>
      <c r="WB143" s="46"/>
      <c r="WC143" s="46"/>
      <c r="WD143" s="46"/>
      <c r="WE143" s="46"/>
      <c r="WF143" s="46"/>
      <c r="WG143" s="46"/>
      <c r="WH143" s="46"/>
      <c r="WI143" s="46"/>
      <c r="WJ143" s="46"/>
      <c r="WK143" s="46"/>
      <c r="WL143" s="46"/>
      <c r="WM143" s="46"/>
      <c r="WN143" s="46"/>
      <c r="WO143" s="46"/>
      <c r="WP143" s="46"/>
      <c r="WQ143" s="46"/>
      <c r="WR143" s="46"/>
      <c r="WS143" s="46"/>
      <c r="WT143" s="46"/>
      <c r="WU143" s="46"/>
      <c r="WV143" s="46"/>
      <c r="WW143" s="46"/>
      <c r="WX143" s="46"/>
      <c r="WY143" s="46"/>
      <c r="WZ143" s="46"/>
      <c r="XA143" s="46"/>
      <c r="XB143" s="46"/>
      <c r="XC143" s="46"/>
      <c r="XD143" s="46"/>
      <c r="XE143" s="46"/>
      <c r="XF143" s="46"/>
      <c r="XG143" s="46"/>
      <c r="XH143" s="46"/>
      <c r="XI143" s="46"/>
      <c r="XJ143" s="46"/>
      <c r="XK143" s="46"/>
      <c r="XL143" s="46"/>
      <c r="XM143" s="46"/>
      <c r="XN143" s="46"/>
      <c r="XO143" s="46"/>
      <c r="XP143" s="46"/>
      <c r="XQ143" s="46"/>
      <c r="XR143" s="46"/>
      <c r="XS143" s="46"/>
      <c r="XT143" s="46"/>
      <c r="XU143" s="46"/>
      <c r="XV143" s="46"/>
      <c r="XW143" s="46"/>
      <c r="XX143" s="46"/>
      <c r="XY143" s="46"/>
      <c r="XZ143" s="46"/>
      <c r="YA143" s="46"/>
      <c r="YB143" s="46"/>
      <c r="YC143" s="46"/>
      <c r="YD143" s="46"/>
      <c r="YE143" s="46"/>
      <c r="YF143" s="46"/>
      <c r="YG143" s="46"/>
      <c r="YH143" s="46"/>
      <c r="YI143" s="46"/>
      <c r="YJ143" s="46"/>
      <c r="YK143" s="46"/>
      <c r="YL143" s="46"/>
      <c r="YM143" s="46"/>
      <c r="YN143" s="46"/>
      <c r="YO143" s="46"/>
      <c r="YP143" s="46"/>
      <c r="YQ143" s="46"/>
      <c r="YR143" s="46"/>
      <c r="YS143" s="46"/>
      <c r="YT143" s="46"/>
      <c r="YU143" s="46"/>
      <c r="YV143" s="46"/>
      <c r="YW143" s="46"/>
      <c r="YX143" s="46"/>
      <c r="YY143" s="46"/>
      <c r="YZ143" s="46"/>
      <c r="ZA143" s="46"/>
      <c r="ZB143" s="46"/>
      <c r="ZC143" s="46"/>
      <c r="ZD143" s="46"/>
      <c r="ZE143" s="46"/>
      <c r="ZF143" s="46"/>
      <c r="ZG143" s="46"/>
      <c r="ZH143" s="46"/>
      <c r="ZI143" s="46"/>
      <c r="ZJ143" s="46"/>
      <c r="ZK143" s="46"/>
      <c r="ZL143" s="46"/>
      <c r="ZM143" s="46"/>
      <c r="ZN143" s="46"/>
      <c r="ZO143" s="46"/>
      <c r="ZP143" s="46"/>
      <c r="ZQ143" s="46"/>
      <c r="ZR143" s="46"/>
      <c r="ZS143" s="46"/>
      <c r="ZT143" s="46"/>
      <c r="ZU143" s="46"/>
      <c r="ZV143" s="46"/>
      <c r="ZW143" s="46"/>
      <c r="ZX143" s="46"/>
      <c r="ZY143" s="46"/>
      <c r="ZZ143" s="46"/>
      <c r="AAA143" s="46"/>
      <c r="AAB143" s="46"/>
      <c r="AAC143" s="46"/>
      <c r="AAD143" s="46"/>
      <c r="AAE143" s="46"/>
      <c r="AAF143" s="46"/>
      <c r="AAG143" s="46"/>
      <c r="AAH143" s="46"/>
      <c r="AAI143" s="46"/>
      <c r="AAJ143" s="46"/>
      <c r="AAK143" s="46"/>
      <c r="AAL143" s="46"/>
      <c r="AAM143" s="46"/>
      <c r="AAN143" s="46"/>
      <c r="AAO143" s="46"/>
      <c r="AAP143" s="46"/>
      <c r="AAQ143" s="46"/>
      <c r="AAR143" s="46"/>
      <c r="AAS143" s="46"/>
      <c r="AAT143" s="46"/>
      <c r="AAU143" s="46"/>
      <c r="AAV143" s="46"/>
      <c r="AAW143" s="46"/>
      <c r="AAX143" s="46"/>
      <c r="AAY143" s="46"/>
      <c r="AAZ143" s="46"/>
      <c r="ABA143" s="46"/>
      <c r="ABB143" s="46"/>
      <c r="ABC143" s="46"/>
      <c r="ABD143" s="46"/>
      <c r="ABE143" s="46"/>
      <c r="ABF143" s="46"/>
      <c r="ABG143" s="46"/>
      <c r="ABH143" s="46"/>
      <c r="ABI143" s="46"/>
      <c r="ABJ143" s="46"/>
      <c r="ABK143" s="46"/>
      <c r="ABL143" s="46"/>
      <c r="ABM143" s="46"/>
      <c r="ABN143" s="46"/>
      <c r="ABO143" s="46"/>
      <c r="ABP143" s="46"/>
      <c r="ABQ143" s="46"/>
      <c r="ABR143" s="46"/>
      <c r="ABS143" s="46"/>
      <c r="ABT143" s="46"/>
      <c r="ABU143" s="46"/>
      <c r="ABV143" s="46"/>
      <c r="ABW143" s="46"/>
      <c r="ABX143" s="46"/>
      <c r="ABY143" s="46"/>
      <c r="ABZ143" s="46"/>
      <c r="ACA143" s="46"/>
      <c r="ACB143" s="46"/>
      <c r="ACC143" s="46"/>
      <c r="ACD143" s="46"/>
      <c r="ACE143" s="46"/>
      <c r="ACF143" s="46"/>
      <c r="ACG143" s="46"/>
      <c r="ACH143" s="46"/>
      <c r="ACI143" s="46"/>
      <c r="ACJ143" s="46"/>
      <c r="ACK143" s="46"/>
      <c r="ACL143" s="46"/>
      <c r="ACM143" s="46"/>
      <c r="ACN143" s="46"/>
      <c r="ACO143" s="46"/>
      <c r="ACP143" s="46"/>
      <c r="ACQ143" s="46"/>
      <c r="ACR143" s="46"/>
      <c r="ACS143" s="46"/>
      <c r="ACT143" s="46"/>
      <c r="ACU143" s="46"/>
      <c r="ACV143" s="46"/>
      <c r="ACW143" s="46"/>
      <c r="ACX143" s="46"/>
      <c r="ACY143" s="46"/>
      <c r="ACZ143" s="46"/>
      <c r="ADA143" s="46"/>
      <c r="ADB143" s="46"/>
      <c r="ADC143" s="46"/>
      <c r="ADD143" s="46"/>
      <c r="ADE143" s="46"/>
      <c r="ADF143" s="46"/>
      <c r="ADG143" s="46"/>
      <c r="ADH143" s="46"/>
      <c r="ADI143" s="46"/>
      <c r="ADJ143" s="46"/>
      <c r="ADK143" s="46"/>
      <c r="ADL143" s="46"/>
      <c r="ADM143" s="46"/>
      <c r="ADN143" s="46"/>
      <c r="ADO143" s="46"/>
      <c r="ADP143" s="46"/>
      <c r="ADQ143" s="46"/>
      <c r="ADR143" s="46"/>
      <c r="ADS143" s="46"/>
      <c r="ADT143" s="46"/>
      <c r="ADU143" s="46"/>
      <c r="ADV143" s="46"/>
      <c r="ADW143" s="46"/>
      <c r="ADX143" s="46"/>
      <c r="ADY143" s="46"/>
      <c r="ADZ143" s="46"/>
      <c r="AEA143" s="46"/>
      <c r="AEB143" s="46"/>
      <c r="AEC143" s="46"/>
      <c r="AED143" s="46"/>
      <c r="AEE143" s="46"/>
      <c r="AEF143" s="46"/>
      <c r="AEG143" s="46"/>
      <c r="AEH143" s="46"/>
      <c r="AEI143" s="46"/>
      <c r="AEJ143" s="46"/>
      <c r="AEK143" s="46"/>
      <c r="AEL143" s="46"/>
      <c r="AEM143" s="46"/>
      <c r="AEN143" s="46"/>
      <c r="AEO143" s="46"/>
      <c r="AEP143" s="46"/>
      <c r="AEQ143" s="46"/>
      <c r="AER143" s="46"/>
      <c r="AES143" s="46"/>
      <c r="AET143" s="46"/>
      <c r="AEU143" s="46"/>
      <c r="AEV143" s="46"/>
      <c r="AEW143" s="46"/>
      <c r="AEX143" s="46"/>
      <c r="AEY143" s="46"/>
      <c r="AEZ143" s="46"/>
      <c r="AFA143" s="46"/>
      <c r="AFB143" s="46"/>
      <c r="AFC143" s="46"/>
      <c r="AFD143" s="46"/>
      <c r="AFE143" s="46"/>
      <c r="AFF143" s="46"/>
      <c r="AFG143" s="46"/>
      <c r="AFH143" s="46"/>
      <c r="AFI143" s="46"/>
      <c r="AFJ143" s="46"/>
      <c r="AFK143" s="46"/>
      <c r="AFL143" s="46"/>
      <c r="AFM143" s="46"/>
      <c r="AFN143" s="46"/>
      <c r="AFO143" s="46"/>
      <c r="AFP143" s="46"/>
      <c r="AFQ143" s="46"/>
      <c r="AFR143" s="46"/>
      <c r="AFS143" s="46"/>
      <c r="AFT143" s="46"/>
      <c r="AFU143" s="46"/>
      <c r="AFV143" s="46"/>
      <c r="AFW143" s="46"/>
      <c r="AFX143" s="46"/>
      <c r="AFY143" s="46"/>
      <c r="AFZ143" s="46"/>
      <c r="AGA143" s="46"/>
      <c r="AGB143" s="46"/>
      <c r="AGC143" s="46"/>
      <c r="AGD143" s="46"/>
      <c r="AGE143" s="46"/>
      <c r="AGF143" s="46"/>
      <c r="AGG143" s="46"/>
      <c r="AGH143" s="46"/>
      <c r="AGI143" s="46"/>
      <c r="AGJ143" s="46"/>
      <c r="AGK143" s="46"/>
      <c r="AGL143" s="46"/>
      <c r="AGM143" s="46"/>
      <c r="AGN143" s="46"/>
      <c r="AGO143" s="46"/>
      <c r="AGP143" s="46"/>
      <c r="AGQ143" s="46"/>
      <c r="AGR143" s="46"/>
      <c r="AGS143" s="46"/>
      <c r="AGT143" s="46"/>
      <c r="AGU143" s="46"/>
      <c r="AGV143" s="46"/>
      <c r="AGW143" s="46"/>
      <c r="AGX143" s="46"/>
      <c r="AGY143" s="46"/>
      <c r="AGZ143" s="46"/>
      <c r="AHA143" s="46"/>
      <c r="AHB143" s="46"/>
      <c r="AHC143" s="46"/>
      <c r="AHD143" s="46"/>
      <c r="AHE143" s="46"/>
      <c r="AHF143" s="46"/>
      <c r="AHG143" s="46"/>
      <c r="AHH143" s="46"/>
      <c r="AHI143" s="46"/>
      <c r="AHJ143" s="46"/>
      <c r="AHK143" s="46"/>
      <c r="AHL143" s="46"/>
      <c r="AHM143" s="46"/>
      <c r="AHN143" s="46"/>
      <c r="AHO143" s="46"/>
      <c r="AHP143" s="46"/>
      <c r="AHQ143" s="46"/>
      <c r="AHR143" s="46"/>
      <c r="AHS143" s="46"/>
      <c r="AHT143" s="46"/>
      <c r="AHU143" s="46"/>
      <c r="AHV143" s="46"/>
      <c r="AHW143" s="46"/>
      <c r="AHX143" s="46"/>
      <c r="AHY143" s="46"/>
      <c r="AHZ143" s="46"/>
      <c r="AIA143" s="46"/>
      <c r="AIB143" s="46"/>
      <c r="AIC143" s="46"/>
      <c r="AID143" s="46"/>
      <c r="AIE143" s="46"/>
      <c r="AIF143" s="46"/>
      <c r="AIG143" s="46"/>
      <c r="AIH143" s="46"/>
      <c r="AII143" s="46"/>
      <c r="AIJ143" s="46"/>
      <c r="AIK143" s="46"/>
      <c r="AIL143" s="46"/>
      <c r="AIM143" s="46"/>
      <c r="AIN143" s="46"/>
      <c r="AIO143" s="46"/>
      <c r="AIP143" s="46"/>
      <c r="AIQ143" s="46"/>
      <c r="AIR143" s="46"/>
      <c r="AIS143" s="46"/>
      <c r="AIT143" s="46"/>
      <c r="AIU143" s="46"/>
      <c r="AIV143" s="46"/>
      <c r="AIW143" s="46"/>
      <c r="AIX143" s="46"/>
      <c r="AIY143" s="46"/>
      <c r="AIZ143" s="46"/>
      <c r="AJA143" s="46"/>
      <c r="AJB143" s="46"/>
      <c r="AJC143" s="46"/>
      <c r="AJD143" s="46"/>
      <c r="AJE143" s="46"/>
      <c r="AJF143" s="46"/>
      <c r="AJG143" s="46"/>
      <c r="AJH143" s="46"/>
      <c r="AJI143" s="46"/>
      <c r="AJJ143" s="46"/>
      <c r="AJK143" s="46"/>
      <c r="AJL143" s="46"/>
      <c r="AJM143" s="46"/>
      <c r="AJN143" s="46"/>
      <c r="AJO143" s="46"/>
      <c r="AJP143" s="46"/>
      <c r="AJQ143" s="46"/>
      <c r="AJR143" s="46"/>
      <c r="AJS143" s="46"/>
      <c r="AJT143" s="46"/>
      <c r="AJU143" s="46"/>
      <c r="AJV143" s="46"/>
      <c r="AJW143" s="46"/>
      <c r="AJX143" s="46"/>
      <c r="AJY143" s="46"/>
      <c r="AJZ143" s="46"/>
      <c r="AKA143" s="46"/>
      <c r="AKB143" s="46"/>
      <c r="AKC143" s="46"/>
      <c r="AKD143" s="46"/>
      <c r="AKE143" s="46"/>
      <c r="AKF143" s="46"/>
      <c r="AKG143" s="46"/>
      <c r="AKH143" s="46"/>
      <c r="AKI143" s="46"/>
      <c r="AKJ143" s="46"/>
      <c r="AKK143" s="46"/>
      <c r="AKL143" s="46"/>
      <c r="AKM143" s="46"/>
      <c r="AKN143" s="46"/>
      <c r="AKO143" s="46"/>
      <c r="AKP143" s="46"/>
      <c r="AKQ143" s="46"/>
      <c r="AKR143" s="46"/>
      <c r="AKS143" s="46"/>
      <c r="AKT143" s="46"/>
      <c r="AKU143" s="46"/>
      <c r="AKV143" s="46"/>
      <c r="AKW143" s="46"/>
      <c r="AKX143" s="46"/>
      <c r="AKY143" s="46"/>
      <c r="AKZ143" s="46"/>
      <c r="ALA143" s="46"/>
      <c r="ALB143" s="46"/>
      <c r="ALC143" s="46"/>
      <c r="ALD143" s="46"/>
      <c r="ALE143" s="46"/>
      <c r="ALF143" s="46"/>
      <c r="ALG143" s="46"/>
      <c r="ALH143" s="46"/>
      <c r="ALI143" s="46"/>
      <c r="ALJ143" s="46"/>
      <c r="ALK143" s="46"/>
      <c r="ALL143" s="46"/>
      <c r="ALM143" s="46"/>
      <c r="ALN143" s="46"/>
      <c r="ALO143" s="46"/>
      <c r="ALP143" s="46"/>
      <c r="ALQ143" s="46"/>
      <c r="ALR143" s="46"/>
      <c r="ALS143" s="46"/>
      <c r="ALT143" s="46"/>
      <c r="ALU143" s="46"/>
      <c r="ALV143" s="46"/>
      <c r="ALW143" s="46"/>
      <c r="ALX143" s="46"/>
      <c r="ALY143" s="46"/>
      <c r="ALZ143" s="46"/>
      <c r="AMA143" s="46"/>
      <c r="AMB143" s="46"/>
      <c r="AMC143" s="46"/>
      <c r="AMD143" s="46"/>
      <c r="AME143" s="46"/>
      <c r="AMF143" s="46"/>
      <c r="AMG143" s="46"/>
      <c r="AMH143" s="46"/>
      <c r="AMI143" s="46"/>
      <c r="AMJ143" s="46"/>
      <c r="AMK143" s="46"/>
      <c r="AML143" s="46"/>
    </row>
    <row r="144" customFormat="false" ht="12.8" hidden="false" customHeight="false" outlineLevel="0" collapsed="false">
      <c r="A144" s="1" t="n">
        <v>143</v>
      </c>
      <c r="B144" s="1" t="s">
        <v>295</v>
      </c>
      <c r="C144" s="1" t="n">
        <v>13.5</v>
      </c>
      <c r="G144" s="2" t="n">
        <v>1</v>
      </c>
      <c r="H144" s="3" t="n">
        <v>13</v>
      </c>
      <c r="O144" s="3" t="n">
        <v>6</v>
      </c>
      <c r="P144" s="1" t="n">
        <v>3</v>
      </c>
      <c r="R144" s="1" t="n">
        <v>1</v>
      </c>
      <c r="W144" s="3" t="n">
        <v>1</v>
      </c>
      <c r="X144" s="1" t="n">
        <v>1</v>
      </c>
      <c r="Y144" s="1" t="n">
        <v>1</v>
      </c>
      <c r="Z144" s="1" t="n">
        <v>0.5</v>
      </c>
      <c r="AA144" s="2" t="n">
        <v>1</v>
      </c>
      <c r="AB144" s="5" t="s">
        <v>181</v>
      </c>
      <c r="AC144" s="5" t="s">
        <v>122</v>
      </c>
      <c r="AD144" s="3" t="n">
        <f aca="false">$C144+$D144*2+$E144*0.5+$F144+$G144*0.5</f>
        <v>14</v>
      </c>
      <c r="AE144" s="1" t="n">
        <f aca="false">$H144+$I144*3+$J144*0.5+$K144+$L144*0.5+$M144*0.1+$N144*0.2</f>
        <v>13</v>
      </c>
      <c r="AF144" s="1" t="n">
        <f aca="false">$AD144*$W144*$AA144-1.5*$AE144*$X144</f>
        <v>-5.5</v>
      </c>
      <c r="AG144" s="1" t="n">
        <f aca="false">$O144*$Y144-2*($P144*$Z144+R144)</f>
        <v>1</v>
      </c>
      <c r="AH144" s="1" t="n">
        <f aca="false">IF($AG144&lt;0,$AG144*1.5,$AG144*3)</f>
        <v>3</v>
      </c>
      <c r="AI144" s="1" t="n">
        <f aca="false">(Q144+S144+U144)*2-(T144+V144)*3</f>
        <v>0</v>
      </c>
      <c r="AJ144" s="2" t="n">
        <f aca="false">AF144+AH144+AI144</f>
        <v>-2.5</v>
      </c>
      <c r="AK144" s="6" t="n">
        <f aca="false">AJ144/(AD144+AE144*1.5+(O144+P144+R144+T144+V144)*3+(Q144+S144+U144)*2)</f>
        <v>-0.0393700787401575</v>
      </c>
      <c r="AL144" s="7" t="n">
        <f aca="false">0.5+AK144*4</f>
        <v>0.34251968503937</v>
      </c>
      <c r="AM144" s="3" t="str">
        <f aca="false">IF(AC144="","",IF(AC144="分","分",IF(AJ144=0,"分",IF(AC144="攻",IF(AJ144&gt;0,"一致","不一致"),IF(AJ144&gt;=0,"不一致","一致")))))</f>
        <v>分</v>
      </c>
      <c r="AN144" s="8" t="n">
        <f aca="false">IF(AC144="","",ABS(AK144))</f>
        <v>0.0393700787401575</v>
      </c>
      <c r="AO144" s="3" t="n">
        <f aca="false">AP144-AQ144</f>
        <v>0</v>
      </c>
      <c r="AP144" s="1" t="n">
        <v>4</v>
      </c>
      <c r="AQ144" s="2" t="n">
        <v>4</v>
      </c>
      <c r="AR144" s="3" t="s">
        <v>53</v>
      </c>
      <c r="AT144" s="1" t="s">
        <v>54</v>
      </c>
      <c r="AV144" s="17" t="n">
        <f aca="false">IF(AK144&gt;0.5/4,0.5/4,IF(AK144&lt;0.5/-4,0.5/-4,AK144))</f>
        <v>-0.0393700787401575</v>
      </c>
      <c r="AX144" s="9" t="n">
        <f aca="false">AW144*((O144+P144+U144+V144)*3+C144+H144+Q144+R144)/60+1</f>
        <v>1</v>
      </c>
    </row>
    <row r="145" customFormat="false" ht="12.8" hidden="false" customHeight="false" outlineLevel="0" collapsed="false">
      <c r="A145" s="1" t="n">
        <v>144</v>
      </c>
      <c r="B145" s="1" t="n">
        <v>86</v>
      </c>
      <c r="C145" s="1" t="n">
        <v>26</v>
      </c>
      <c r="H145" s="3" t="n">
        <v>12</v>
      </c>
      <c r="O145" s="3" t="n">
        <v>3</v>
      </c>
      <c r="R145" s="1" t="n">
        <v>2</v>
      </c>
      <c r="S145" s="1" t="n">
        <v>1</v>
      </c>
      <c r="W145" s="3" t="n">
        <v>1</v>
      </c>
      <c r="X145" s="1" t="n">
        <v>1</v>
      </c>
      <c r="Y145" s="1" t="n">
        <v>1</v>
      </c>
      <c r="Z145" s="1" t="n">
        <v>1</v>
      </c>
      <c r="AA145" s="2" t="n">
        <v>1</v>
      </c>
      <c r="AB145" s="5" t="s">
        <v>183</v>
      </c>
      <c r="AC145" s="5" t="s">
        <v>58</v>
      </c>
      <c r="AD145" s="3" t="n">
        <f aca="false">$C145+$D145*2+$E145*0.5+$F145+$G145*0.5</f>
        <v>26</v>
      </c>
      <c r="AE145" s="1" t="n">
        <f aca="false">$H145+$I145*3+$J145*0.5+$K145+$L145*0.5+$M145*0.1+$N145*0.2</f>
        <v>12</v>
      </c>
      <c r="AF145" s="1" t="n">
        <f aca="false">$AD145*$W145*$AA145-1.5*$AE145*$X145</f>
        <v>8</v>
      </c>
      <c r="AG145" s="1" t="n">
        <f aca="false">$O145*$Y145-2*($P145*$Z145+R145)</f>
        <v>-1</v>
      </c>
      <c r="AH145" s="1" t="n">
        <f aca="false">IF($AG145&lt;0,$AG145*1.5,$AG145*3)</f>
        <v>-1.5</v>
      </c>
      <c r="AI145" s="1" t="n">
        <f aca="false">(Q145+S145+U145)*2-(T145+V145)*3</f>
        <v>2</v>
      </c>
      <c r="AJ145" s="2" t="n">
        <f aca="false">AF145+AH145+AI145</f>
        <v>8.5</v>
      </c>
      <c r="AK145" s="6" t="n">
        <f aca="false">AJ145/(AD145+AE145*1.5+(O145+P145+R145+T145+V145)*3+(Q145+S145+U145)*2)</f>
        <v>0.139344262295082</v>
      </c>
      <c r="AL145" s="7" t="n">
        <f aca="false">0.5+AK145*4</f>
        <v>1.05737704918033</v>
      </c>
      <c r="AM145" s="3" t="str">
        <f aca="false">IF(AC145="","",IF(AC145="分","分",IF(AJ145=0,"分",IF(AC145="攻",IF(AJ145&gt;0,"一致","不一致"),IF(AJ145&gt;=0,"不一致","一致")))))</f>
        <v>一致</v>
      </c>
      <c r="AN145" s="8" t="n">
        <f aca="false">IF(AC145="","",ABS(AK145))</f>
        <v>0.139344262295082</v>
      </c>
      <c r="AO145" s="3" t="n">
        <f aca="false">AP145-AQ145</f>
        <v>-1</v>
      </c>
      <c r="AP145" s="1" t="n">
        <v>2</v>
      </c>
      <c r="AQ145" s="2" t="n">
        <v>3</v>
      </c>
      <c r="AR145" s="3" t="s">
        <v>90</v>
      </c>
      <c r="AT145" s="1" t="s">
        <v>54</v>
      </c>
      <c r="AV145" s="17" t="n">
        <f aca="false">IF(AK145&gt;0.5/4,0.5/4,IF(AK145&lt;0.5/-4,0.5/-4,AK145))</f>
        <v>0.125</v>
      </c>
      <c r="AX145" s="9" t="n">
        <f aca="false">AW145*((O145+P145+U145+V145)*3+C145+H145+Q145+R145)/60+1</f>
        <v>1</v>
      </c>
    </row>
    <row r="146" customFormat="false" ht="12.8" hidden="false" customHeight="false" outlineLevel="0" collapsed="false">
      <c r="A146" s="1" t="n">
        <v>145</v>
      </c>
      <c r="B146" s="1" t="s">
        <v>296</v>
      </c>
      <c r="C146" s="1" t="n">
        <v>32</v>
      </c>
      <c r="H146" s="25" t="n">
        <v>8.5</v>
      </c>
      <c r="T146" s="1" t="n">
        <v>1</v>
      </c>
      <c r="W146" s="39" t="n">
        <v>0.5</v>
      </c>
      <c r="X146" s="38" t="n">
        <v>1.1</v>
      </c>
      <c r="Y146" s="1" t="n">
        <v>1</v>
      </c>
      <c r="Z146" s="1" t="n">
        <v>1</v>
      </c>
      <c r="AA146" s="2" t="n">
        <v>0.75</v>
      </c>
      <c r="AB146" s="19" t="s">
        <v>297</v>
      </c>
      <c r="AC146" s="5" t="s">
        <v>52</v>
      </c>
      <c r="AD146" s="3" t="n">
        <f aca="false">$C146+$D146*2+$E146*0.5+$F146+$G146*0.5</f>
        <v>32</v>
      </c>
      <c r="AE146" s="1" t="n">
        <f aca="false">$H146+$I146*3+$J146*0.5+$K146+$L146*0.5+$M146*0.1+$N146*0.2</f>
        <v>8.5</v>
      </c>
      <c r="AF146" s="1" t="n">
        <f aca="false">$AD146*$W146*$AA146-1.5*$AE146*$X146</f>
        <v>-2.025</v>
      </c>
      <c r="AG146" s="1" t="n">
        <f aca="false">$O146*$Y146-2*($P146*$Z146+R146)</f>
        <v>0</v>
      </c>
      <c r="AH146" s="1" t="n">
        <f aca="false">IF($AG146&lt;0,$AG146*1.5,$AG146*3)</f>
        <v>0</v>
      </c>
      <c r="AI146" s="1" t="n">
        <f aca="false">(Q146+S146+U146)*2-(T146+V146)*3</f>
        <v>-3</v>
      </c>
      <c r="AJ146" s="2" t="n">
        <f aca="false">AF146+AH146+AI146</f>
        <v>-5.025</v>
      </c>
      <c r="AK146" s="6" t="n">
        <f aca="false">AJ146/(AD146+AE146*1.5+(O146+P146+R146+T146+V146)*3+(Q146+S146+U146)*2)</f>
        <v>-0.105235602094241</v>
      </c>
      <c r="AL146" s="7" t="n">
        <f aca="false">0.5+AK146*4</f>
        <v>0.0790575916230366</v>
      </c>
      <c r="AM146" s="3" t="str">
        <f aca="false">IF(AC146="","",IF(AC146="分","分",IF(AJ146=0,"分",IF(AC146="攻",IF(AJ146&gt;0,"一致","不一致"),IF(AJ146&gt;=0,"不一致","一致")))))</f>
        <v>一致</v>
      </c>
      <c r="AN146" s="8" t="n">
        <f aca="false">IF(AC146="","",ABS(AK146))</f>
        <v>0.105235602094241</v>
      </c>
      <c r="AO146" s="3" t="n">
        <f aca="false">AP146-AQ146</f>
        <v>-2</v>
      </c>
      <c r="AP146" s="1" t="n">
        <v>2</v>
      </c>
      <c r="AQ146" s="2" t="n">
        <v>4</v>
      </c>
      <c r="AR146" s="3" t="s">
        <v>53</v>
      </c>
      <c r="AT146" s="1" t="s">
        <v>54</v>
      </c>
      <c r="AV146" s="17" t="n">
        <f aca="false">IF(AK146&gt;0.5/4,0.5/4,IF(AK146&lt;0.5/-4,0.5/-4,AK146))</f>
        <v>-0.105235602094241</v>
      </c>
      <c r="AX146" s="9" t="n">
        <f aca="false">AW146*((O146+P146+U146+V146)*3+C146+H146+Q146+R146)/60+1</f>
        <v>1</v>
      </c>
    </row>
    <row r="147" customFormat="false" ht="12.8" hidden="false" customHeight="false" outlineLevel="0" collapsed="false">
      <c r="A147" s="1" t="n">
        <v>146</v>
      </c>
      <c r="B147" s="4" t="s">
        <v>298</v>
      </c>
      <c r="C147" s="1" t="n">
        <v>23</v>
      </c>
      <c r="E147" s="1" t="n">
        <v>1</v>
      </c>
      <c r="H147" s="3" t="n">
        <v>13</v>
      </c>
      <c r="J147" s="1" t="n">
        <v>1</v>
      </c>
      <c r="M147" s="4" t="n">
        <v>12</v>
      </c>
      <c r="N147" s="2" t="n">
        <v>7</v>
      </c>
      <c r="O147" s="3" t="n">
        <v>9</v>
      </c>
      <c r="P147" s="1" t="n">
        <v>2</v>
      </c>
      <c r="R147" s="1" t="n">
        <v>1</v>
      </c>
      <c r="W147" s="3" t="n">
        <v>0.9</v>
      </c>
      <c r="X147" s="1" t="n">
        <v>1</v>
      </c>
      <c r="Y147" s="1" t="n">
        <v>1</v>
      </c>
      <c r="Z147" s="1" t="n">
        <v>1</v>
      </c>
      <c r="AA147" s="2" t="n">
        <v>0.75</v>
      </c>
      <c r="AB147" s="32" t="s">
        <v>299</v>
      </c>
      <c r="AC147" s="5" t="s">
        <v>58</v>
      </c>
      <c r="AD147" s="3" t="n">
        <f aca="false">$C147+$D147*2+$E147*0.5+$F147+$G147*0.5</f>
        <v>23.5</v>
      </c>
      <c r="AE147" s="1" t="n">
        <f aca="false">$H147+$I147*3+$J147*0.5+$K147+$L147*0.5+$M147*0.1+$N147*0.2</f>
        <v>16.1</v>
      </c>
      <c r="AF147" s="1" t="n">
        <f aca="false">$AD147*$W147*$AA147-1.5*$AE147*$X147</f>
        <v>-8.2875</v>
      </c>
      <c r="AG147" s="1" t="n">
        <f aca="false">$O147*$Y147-2*($P147*$Z147+R147)</f>
        <v>3</v>
      </c>
      <c r="AH147" s="1" t="n">
        <f aca="false">IF($AG147&lt;0,$AG147*1.5,$AG147*3)</f>
        <v>9</v>
      </c>
      <c r="AI147" s="1" t="n">
        <f aca="false">(Q147+S147+U147)*2-(T147+V147)*3</f>
        <v>0</v>
      </c>
      <c r="AJ147" s="2" t="n">
        <f aca="false">AF147+AH147+AI147</f>
        <v>0.712500000000002</v>
      </c>
      <c r="AK147" s="6" t="n">
        <f aca="false">AJ147/(AD147+AE147*1.5+(O147+P147+R147+T147+V147)*3+(Q147+S147+U147)*2)</f>
        <v>0.00851763299462047</v>
      </c>
      <c r="AL147" s="7" t="n">
        <f aca="false">0.5+AK147*4</f>
        <v>0.534070531978482</v>
      </c>
      <c r="AM147" s="3" t="str">
        <f aca="false">IF(AC147="","",IF(AC147="分","分",IF(AJ147=0,"分",IF(AC147="攻",IF(AJ147&gt;0,"一致","不一致"),IF(AJ147&gt;=0,"不一致","一致")))))</f>
        <v>一致</v>
      </c>
      <c r="AN147" s="8" t="n">
        <f aca="false">IF(AC147="","",ABS(AK147))</f>
        <v>0.00851763299462047</v>
      </c>
      <c r="AO147" s="3" t="n">
        <f aca="false">AP147-AQ147</f>
        <v>2</v>
      </c>
      <c r="AP147" s="1" t="n">
        <v>4</v>
      </c>
      <c r="AQ147" s="2" t="n">
        <v>2</v>
      </c>
      <c r="AR147" s="3" t="s">
        <v>53</v>
      </c>
      <c r="AT147" s="1" t="s">
        <v>54</v>
      </c>
      <c r="AV147" s="17" t="n">
        <f aca="false">IF(AK147&gt;0.5/4,0.5/4,IF(AK147&lt;0.5/-4,0.5/-4,AK147))</f>
        <v>0.00851763299462047</v>
      </c>
      <c r="AX147" s="9" t="n">
        <f aca="false">AW147*((O147+P147+U147+V147)*3+C147+H147+Q147+R147)/60+1</f>
        <v>1</v>
      </c>
    </row>
    <row r="148" customFormat="false" ht="12.8" hidden="false" customHeight="false" outlineLevel="0" collapsed="false">
      <c r="A148" s="1" t="n">
        <v>147</v>
      </c>
      <c r="B148" s="1" t="n">
        <v>2</v>
      </c>
      <c r="C148" s="1" t="n">
        <v>10</v>
      </c>
      <c r="H148" s="3" t="n">
        <v>11</v>
      </c>
      <c r="W148" s="3" t="n">
        <v>1.1</v>
      </c>
      <c r="X148" s="38" t="n">
        <v>0.7</v>
      </c>
      <c r="Y148" s="1" t="n">
        <v>1</v>
      </c>
      <c r="Z148" s="1" t="n">
        <v>1</v>
      </c>
      <c r="AA148" s="2" t="n">
        <v>1</v>
      </c>
      <c r="AB148" s="5" t="s">
        <v>300</v>
      </c>
      <c r="AC148" s="5" t="s">
        <v>58</v>
      </c>
      <c r="AD148" s="3" t="n">
        <f aca="false">$C148+$D148*2+$E148*0.5+$F148+$G148*0.5</f>
        <v>10</v>
      </c>
      <c r="AE148" s="1" t="n">
        <f aca="false">$H148+$I148*3+$J148*0.5+$K148+$L148*0.5+$M148*0.1+$N148*0.2</f>
        <v>11</v>
      </c>
      <c r="AF148" s="1" t="n">
        <f aca="false">$AD148*$W148*$AA148-1.5*$AE148*$X148</f>
        <v>-0.549999999999999</v>
      </c>
      <c r="AG148" s="1" t="n">
        <f aca="false">$O148*$Y148-2*($P148*$Z148+R148)</f>
        <v>0</v>
      </c>
      <c r="AH148" s="1" t="n">
        <f aca="false">IF($AG148&lt;0,$AG148*1.5,$AG148*3)</f>
        <v>0</v>
      </c>
      <c r="AI148" s="1" t="n">
        <f aca="false">(Q148+S148+U148)*2-(T148+V148)*3</f>
        <v>0</v>
      </c>
      <c r="AJ148" s="2" t="n">
        <f aca="false">AF148+AH148+AI148</f>
        <v>-0.549999999999999</v>
      </c>
      <c r="AK148" s="6" t="n">
        <f aca="false">AJ148/(AD148+AE148*1.5+(O148+P148+R148+T148+V148)*3+(Q148+S148+U148)*2)</f>
        <v>-0.020754716981132</v>
      </c>
      <c r="AL148" s="7" t="n">
        <f aca="false">0.5+AK148*4</f>
        <v>0.416981132075472</v>
      </c>
      <c r="AM148" s="3" t="str">
        <f aca="false">IF(AC148="","",IF(AC148="分","分",IF(AJ148=0,"分",IF(AC148="攻",IF(AJ148&gt;0,"一致","不一致"),IF(AJ148&gt;=0,"不一致","一致")))))</f>
        <v>不一致</v>
      </c>
      <c r="AN148" s="8" t="n">
        <f aca="false">IF(AC148="","",ABS(AK148))</f>
        <v>0.020754716981132</v>
      </c>
      <c r="AO148" s="3" t="n">
        <f aca="false">AP148-AQ148</f>
        <v>-4</v>
      </c>
      <c r="AP148" s="1" t="n">
        <v>1</v>
      </c>
      <c r="AQ148" s="2" t="n">
        <v>5</v>
      </c>
      <c r="AR148" s="3" t="s">
        <v>54</v>
      </c>
      <c r="AT148" s="1" t="s">
        <v>108</v>
      </c>
      <c r="AV148" s="17" t="n">
        <f aca="false">IF(AK148&gt;0.5/4,0.5/4,IF(AK148&lt;0.5/-4,0.5/-4,AK148))</f>
        <v>-0.020754716981132</v>
      </c>
      <c r="AX148" s="9" t="n">
        <f aca="false">AW148*((O148+P148+U148+V148)*3+C148+H148+Q148+R148)/60+1</f>
        <v>1</v>
      </c>
    </row>
    <row r="149" customFormat="false" ht="12.8" hidden="false" customHeight="false" outlineLevel="0" collapsed="false">
      <c r="A149" s="1" t="n">
        <v>148</v>
      </c>
      <c r="B149" s="1" t="s">
        <v>301</v>
      </c>
      <c r="C149" s="1" t="n">
        <v>26</v>
      </c>
      <c r="E149" s="1" t="n">
        <v>1</v>
      </c>
      <c r="H149" s="3" t="n">
        <v>12</v>
      </c>
      <c r="M149" s="4" t="n">
        <v>24</v>
      </c>
      <c r="N149" s="2" t="n">
        <v>12</v>
      </c>
      <c r="O149" s="3" t="n">
        <v>5</v>
      </c>
      <c r="W149" s="3" t="n">
        <v>0.8</v>
      </c>
      <c r="X149" s="1" t="n">
        <v>1.1</v>
      </c>
      <c r="Y149" s="1" t="n">
        <v>0.75</v>
      </c>
      <c r="Z149" s="1" t="n">
        <v>1</v>
      </c>
      <c r="AA149" s="2" t="n">
        <v>0.5</v>
      </c>
      <c r="AB149" s="22" t="s">
        <v>302</v>
      </c>
      <c r="AC149" s="5" t="s">
        <v>52</v>
      </c>
      <c r="AD149" s="3" t="n">
        <f aca="false">$C149+$D149*2+$E149*0.5+$F149+$G149*0.5</f>
        <v>26.5</v>
      </c>
      <c r="AE149" s="1" t="n">
        <f aca="false">$H149+$I149*3+$J149*0.5+$K149+$L149*0.5+$M149*0.1+$N149*0.2</f>
        <v>16.8</v>
      </c>
      <c r="AF149" s="1" t="n">
        <f aca="false">$AD149*$W149*$AA149-1.5*$AE149*$X149</f>
        <v>-17.12</v>
      </c>
      <c r="AG149" s="1" t="n">
        <f aca="false">$O149*$Y149-2*($P149*$Z149+R149)</f>
        <v>3.75</v>
      </c>
      <c r="AH149" s="1" t="n">
        <f aca="false">IF($AG149&lt;0,$AG149*1.5,$AG149*3)</f>
        <v>11.25</v>
      </c>
      <c r="AI149" s="1" t="n">
        <f aca="false">(Q149+S149+U149)*2-(T149+V149)*3</f>
        <v>0</v>
      </c>
      <c r="AJ149" s="2" t="n">
        <f aca="false">AF149+AH149+AI149</f>
        <v>-5.87</v>
      </c>
      <c r="AK149" s="6" t="n">
        <f aca="false">AJ149/(AD149+AE149*1.5+(O149+P149+R149+T149+V149)*3+(Q149+S149+U149)*2)</f>
        <v>-0.0880059970014993</v>
      </c>
      <c r="AL149" s="7" t="n">
        <f aca="false">0.5+AK149*4</f>
        <v>0.147976011994003</v>
      </c>
      <c r="AM149" s="3" t="str">
        <f aca="false">IF(AC149="","",IF(AC149="分","分",IF(AJ149=0,"分",IF(AC149="攻",IF(AJ149&gt;0,"一致","不一致"),IF(AJ149&gt;=0,"不一致","一致")))))</f>
        <v>一致</v>
      </c>
      <c r="AN149" s="8" t="n">
        <f aca="false">IF(AC149="","",ABS(AK149))</f>
        <v>0.0880059970014993</v>
      </c>
      <c r="AO149" s="3" t="n">
        <f aca="false">AP149-AQ149</f>
        <v>-2</v>
      </c>
      <c r="AP149" s="1" t="n">
        <v>2</v>
      </c>
      <c r="AQ149" s="2" t="n">
        <v>4</v>
      </c>
      <c r="AR149" s="3" t="s">
        <v>53</v>
      </c>
      <c r="AT149" s="1" t="s">
        <v>56</v>
      </c>
      <c r="AV149" s="17" t="n">
        <f aca="false">IF(AK149&gt;0.5/4,0.5/4,IF(AK149&lt;0.5/-4,0.5/-4,AK149))</f>
        <v>-0.0880059970014993</v>
      </c>
      <c r="AX149" s="9" t="n">
        <f aca="false">AW149*((O149+P149+U149+V149)*3+C149+H149+Q149+R149)/60+1</f>
        <v>1</v>
      </c>
    </row>
    <row r="150" customFormat="false" ht="12.8" hidden="false" customHeight="false" outlineLevel="0" collapsed="false">
      <c r="A150" s="1" t="n">
        <v>149</v>
      </c>
      <c r="B150" s="1" t="s">
        <v>303</v>
      </c>
      <c r="C150" s="1" t="n">
        <v>11</v>
      </c>
      <c r="G150" s="2" t="n">
        <v>2</v>
      </c>
      <c r="H150" s="3" t="n">
        <v>14</v>
      </c>
      <c r="R150" s="1" t="n">
        <v>3</v>
      </c>
      <c r="W150" s="3" t="n">
        <v>1</v>
      </c>
      <c r="X150" s="1" t="n">
        <v>0.7</v>
      </c>
      <c r="Y150" s="1" t="n">
        <v>1</v>
      </c>
      <c r="Z150" s="1" t="n">
        <v>1</v>
      </c>
      <c r="AA150" s="2" t="n">
        <v>0.75</v>
      </c>
      <c r="AB150" s="24" t="s">
        <v>96</v>
      </c>
      <c r="AC150" s="5" t="s">
        <v>52</v>
      </c>
      <c r="AD150" s="3" t="n">
        <f aca="false">$C150+$D150*2+$E150*0.5+$F150+$G150*0.5</f>
        <v>12</v>
      </c>
      <c r="AE150" s="1" t="n">
        <f aca="false">$H150+$I150*3+$J150*0.5+$K150+$L150*0.5+$M150*0.1+$N150*0.2</f>
        <v>14</v>
      </c>
      <c r="AF150" s="1" t="n">
        <f aca="false">$AD150*$W150*$AA150-1.5*$AE150*$X150</f>
        <v>-5.7</v>
      </c>
      <c r="AG150" s="1" t="n">
        <f aca="false">$O150*$Y150-2*($P150*$Z150+R150)</f>
        <v>-6</v>
      </c>
      <c r="AH150" s="1" t="n">
        <f aca="false">IF($AG150&lt;0,$AG150*1.5,$AG150*3)</f>
        <v>-9</v>
      </c>
      <c r="AI150" s="1" t="n">
        <f aca="false">(Q150+S150+U150)*2-(T150+V150)*3</f>
        <v>0</v>
      </c>
      <c r="AJ150" s="2" t="n">
        <f aca="false">AF150+AH150+AI150</f>
        <v>-14.7</v>
      </c>
      <c r="AK150" s="6" t="n">
        <f aca="false">AJ150/(AD150+AE150*1.5+(O150+P150+R150+T150+V150)*3+(Q150+S150+U150)*2)</f>
        <v>-0.35</v>
      </c>
      <c r="AL150" s="7" t="n">
        <f aca="false">0.5+AK150*4</f>
        <v>-0.9</v>
      </c>
      <c r="AM150" s="3" t="str">
        <f aca="false">IF(AC150="","",IF(AC150="分","分",IF(AJ150=0,"分",IF(AC150="攻",IF(AJ150&gt;0,"一致","不一致"),IF(AJ150&gt;=0,"不一致","一致")))))</f>
        <v>一致</v>
      </c>
      <c r="AN150" s="8" t="n">
        <f aca="false">IF(AC150="","",ABS(AK150))</f>
        <v>0.35</v>
      </c>
      <c r="AO150" s="3" t="n">
        <f aca="false">AP150-AQ150</f>
        <v>2</v>
      </c>
      <c r="AP150" s="1" t="n">
        <v>4</v>
      </c>
      <c r="AQ150" s="2" t="n">
        <v>2</v>
      </c>
      <c r="AR150" s="3" t="s">
        <v>97</v>
      </c>
      <c r="AT150" s="1" t="s">
        <v>194</v>
      </c>
      <c r="AV150" s="17" t="n">
        <f aca="false">IF(AK150&gt;0.5/4,0.5/4,IF(AK150&lt;0.5/-4,0.5/-4,AK150))</f>
        <v>-0.125</v>
      </c>
      <c r="AX150" s="9" t="n">
        <f aca="false">AW150*((O150+P150+U150+V150)*3+C150+H150+Q150+R150)/60+1</f>
        <v>1</v>
      </c>
    </row>
    <row r="151" customFormat="false" ht="12.8" hidden="false" customHeight="false" outlineLevel="0" collapsed="false">
      <c r="A151" s="1" t="n">
        <v>150</v>
      </c>
      <c r="B151" s="1" t="s">
        <v>304</v>
      </c>
      <c r="C151" s="1" t="n">
        <v>19.5</v>
      </c>
      <c r="G151" s="2" t="n">
        <v>1</v>
      </c>
      <c r="H151" s="3" t="n">
        <v>19</v>
      </c>
      <c r="Q151" s="1" t="n">
        <v>2</v>
      </c>
      <c r="W151" s="3" t="n">
        <v>0.7</v>
      </c>
      <c r="X151" s="1" t="n">
        <v>0.8</v>
      </c>
      <c r="Y151" s="1" t="n">
        <v>1</v>
      </c>
      <c r="Z151" s="1" t="n">
        <v>1</v>
      </c>
      <c r="AA151" s="2" t="n">
        <v>1</v>
      </c>
      <c r="AB151" s="5" t="s">
        <v>305</v>
      </c>
      <c r="AC151" s="5" t="s">
        <v>52</v>
      </c>
      <c r="AD151" s="3" t="n">
        <f aca="false">$C151+$D151*2+$E151*0.5+$F151+$G151*0.5</f>
        <v>20</v>
      </c>
      <c r="AE151" s="1" t="n">
        <f aca="false">$H151+$I151*3+$J151*0.5+$K151+$L151*0.5+$M151*0.1+$N151*0.2</f>
        <v>19</v>
      </c>
      <c r="AF151" s="1" t="n">
        <f aca="false">$AD151*$W151*$AA151-1.5*$AE151*$X151</f>
        <v>-8.8</v>
      </c>
      <c r="AG151" s="1" t="n">
        <f aca="false">$O151*$Y151-2*($P151*$Z151+R151)</f>
        <v>0</v>
      </c>
      <c r="AH151" s="1" t="n">
        <f aca="false">IF($AG151&lt;0,$AG151*1.5,$AG151*3)</f>
        <v>0</v>
      </c>
      <c r="AI151" s="1" t="n">
        <f aca="false">(Q151+S151+U151)*2-(T151+V151)*3</f>
        <v>4</v>
      </c>
      <c r="AJ151" s="2" t="n">
        <f aca="false">AF151+AH151+AI151</f>
        <v>-4.8</v>
      </c>
      <c r="AK151" s="6" t="n">
        <f aca="false">AJ151/(AD151+AE151*1.5+(O151+P151+R151+T151+V151)*3+(Q151+S151+U151)*2)</f>
        <v>-0.0914285714285714</v>
      </c>
      <c r="AL151" s="7" t="n">
        <f aca="false">0.5+AK151*4</f>
        <v>0.134285714285714</v>
      </c>
      <c r="AM151" s="3" t="str">
        <f aca="false">IF(AC151="","",IF(AC151="分","分",IF(AJ151=0,"分",IF(AC151="攻",IF(AJ151&gt;0,"一致","不一致"),IF(AJ151&gt;=0,"不一致","一致")))))</f>
        <v>一致</v>
      </c>
      <c r="AN151" s="8" t="n">
        <f aca="false">IF(AC151="","",ABS(AK151))</f>
        <v>0.0914285714285714</v>
      </c>
      <c r="AO151" s="3" t="n">
        <f aca="false">AP151-AQ151</f>
        <v>-1</v>
      </c>
      <c r="AP151" s="1" t="n">
        <v>2</v>
      </c>
      <c r="AQ151" s="2" t="n">
        <v>3</v>
      </c>
      <c r="AR151" s="3" t="s">
        <v>306</v>
      </c>
      <c r="AT151" s="1" t="s">
        <v>203</v>
      </c>
      <c r="AV151" s="17" t="n">
        <f aca="false">IF(AK151&gt;0.5/4,0.5/4,IF(AK151&lt;0.5/-4,0.5/-4,AK151))</f>
        <v>-0.0914285714285714</v>
      </c>
      <c r="AX151" s="9" t="n">
        <f aca="false">AW151*((O151+P151+U151+V151)*3+C151+H151+Q151+R151)/60+1</f>
        <v>1</v>
      </c>
    </row>
    <row r="152" customFormat="false" ht="12.8" hidden="false" customHeight="false" outlineLevel="0" collapsed="false">
      <c r="A152" s="1" t="n">
        <v>151</v>
      </c>
      <c r="B152" s="1" t="s">
        <v>307</v>
      </c>
      <c r="C152" s="1" t="n">
        <v>18</v>
      </c>
      <c r="H152" s="3" t="n">
        <v>17</v>
      </c>
      <c r="W152" s="3" t="n">
        <v>1</v>
      </c>
      <c r="X152" s="36" t="n">
        <v>1</v>
      </c>
      <c r="Y152" s="1" t="n">
        <v>1</v>
      </c>
      <c r="Z152" s="1" t="n">
        <v>1</v>
      </c>
      <c r="AA152" s="2" t="n">
        <v>1</v>
      </c>
      <c r="AB152" s="5" t="s">
        <v>308</v>
      </c>
      <c r="AC152" s="5" t="s">
        <v>52</v>
      </c>
      <c r="AD152" s="3" t="n">
        <f aca="false">$C152+$D152*2+$E152*0.5+$F152+$G152*0.5</f>
        <v>18</v>
      </c>
      <c r="AE152" s="1" t="n">
        <f aca="false">$H152+$I152*3+$J152*0.5+$K152+$L152*0.5+$M152*0.1+$N152*0.2</f>
        <v>17</v>
      </c>
      <c r="AF152" s="1" t="n">
        <f aca="false">$AD152*$W152*$AA152-1.5*$AE152*$X152</f>
        <v>-7.5</v>
      </c>
      <c r="AG152" s="1" t="n">
        <f aca="false">$O152*$Y152-2*($P152*$Z152+R152)</f>
        <v>0</v>
      </c>
      <c r="AH152" s="1" t="n">
        <f aca="false">IF($AG152&lt;0,$AG152*1.5,$AG152*3)</f>
        <v>0</v>
      </c>
      <c r="AI152" s="1" t="n">
        <f aca="false">(Q152+S152+U152)*2-(T152+V152)*3</f>
        <v>0</v>
      </c>
      <c r="AJ152" s="2" t="n">
        <f aca="false">AF152+AH152+AI152</f>
        <v>-7.5</v>
      </c>
      <c r="AK152" s="6" t="n">
        <f aca="false">AJ152/(AD152+AE152*1.5+(O152+P152+R152+T152+V152)*3+(Q152+S152+U152)*2)</f>
        <v>-0.172413793103448</v>
      </c>
      <c r="AL152" s="7" t="n">
        <f aca="false">0.5+AK152*4</f>
        <v>-0.189655172413793</v>
      </c>
      <c r="AM152" s="3" t="str">
        <f aca="false">IF(AC152="","",IF(AC152="分","分",IF(AJ152=0,"分",IF(AC152="攻",IF(AJ152&gt;0,"一致","不一致"),IF(AJ152&gt;=0,"不一致","一致")))))</f>
        <v>一致</v>
      </c>
      <c r="AN152" s="8" t="n">
        <f aca="false">IF(AC152="","",ABS(AK152))</f>
        <v>0.172413793103448</v>
      </c>
      <c r="AO152" s="3" t="n">
        <f aca="false">AP152-AQ152</f>
        <v>-1</v>
      </c>
      <c r="AP152" s="1" t="n">
        <v>3</v>
      </c>
      <c r="AQ152" s="2" t="n">
        <v>4</v>
      </c>
      <c r="AR152" s="3" t="s">
        <v>97</v>
      </c>
      <c r="AT152" s="1" t="s">
        <v>194</v>
      </c>
      <c r="AV152" s="17" t="n">
        <f aca="false">IF(AK152&gt;0.5/4,0.5/4,IF(AK152&lt;0.5/-4,0.5/-4,AK152))</f>
        <v>-0.125</v>
      </c>
      <c r="AW152" s="3" t="n">
        <v>6.5</v>
      </c>
      <c r="AX152" s="9" t="n">
        <f aca="false">AW152*((O152+P152+U152+V152)*3+C152+H152+Q152+R152)/60+1</f>
        <v>4.79166666666667</v>
      </c>
    </row>
    <row r="153" customFormat="false" ht="12.8" hidden="false" customHeight="false" outlineLevel="0" collapsed="false">
      <c r="A153" s="1" t="n">
        <v>152</v>
      </c>
      <c r="B153" s="1" t="n">
        <v>53</v>
      </c>
      <c r="C153" s="1" t="n">
        <v>17</v>
      </c>
      <c r="H153" s="3" t="n">
        <v>7.5</v>
      </c>
      <c r="O153" s="3" t="n">
        <v>2</v>
      </c>
      <c r="Q153" s="1" t="n">
        <v>2</v>
      </c>
      <c r="R153" s="1" t="n">
        <v>1</v>
      </c>
      <c r="W153" s="3" t="n">
        <v>0.5</v>
      </c>
      <c r="X153" s="1" t="n">
        <v>1.1</v>
      </c>
      <c r="Y153" s="48" t="n">
        <v>1.5</v>
      </c>
      <c r="Z153" s="1" t="n">
        <v>1</v>
      </c>
      <c r="AA153" s="2" t="n">
        <v>1</v>
      </c>
      <c r="AB153" s="5" t="s">
        <v>309</v>
      </c>
      <c r="AC153" s="5" t="s">
        <v>58</v>
      </c>
      <c r="AD153" s="3" t="n">
        <f aca="false">$C153+$D153*2+$E153*0.5+$F153+$G153*0.5</f>
        <v>17</v>
      </c>
      <c r="AE153" s="1" t="n">
        <f aca="false">$H153+$I153*3+$J153*0.5+$K153+$L153*0.5+$M153*0.1+$N153*0.2</f>
        <v>7.5</v>
      </c>
      <c r="AF153" s="1" t="n">
        <f aca="false">$AD153*$W153*$AA153-1.5*$AE153*$X153</f>
        <v>-3.875</v>
      </c>
      <c r="AG153" s="1" t="n">
        <f aca="false">$O153*$Y153-2*($P153*$Z153+R153)</f>
        <v>1</v>
      </c>
      <c r="AH153" s="1" t="n">
        <f aca="false">IF($AG153&lt;0,$AG153*1.5,$AG153*3)</f>
        <v>3</v>
      </c>
      <c r="AI153" s="1" t="n">
        <f aca="false">(Q153+S153+U153)*2-(T153+V153)*3</f>
        <v>4</v>
      </c>
      <c r="AJ153" s="2" t="n">
        <f aca="false">AF153+AH153+AI153</f>
        <v>3.125</v>
      </c>
      <c r="AK153" s="6" t="n">
        <f aca="false">AJ153/(AD153+AE153*1.5+(O153+P153+R153+T153+V153)*3+(Q153+S153+U153)*2)</f>
        <v>0.0757575757575757</v>
      </c>
      <c r="AL153" s="7" t="n">
        <f aca="false">0.5+AK153*4</f>
        <v>0.803030303030303</v>
      </c>
      <c r="AM153" s="3" t="str">
        <f aca="false">IF(AC153="","",IF(AC153="分","分",IF(AJ153=0,"分",IF(AC153="攻",IF(AJ153&gt;0,"一致","不一致"),IF(AJ153&gt;=0,"不一致","一致")))))</f>
        <v>一致</v>
      </c>
      <c r="AN153" s="8" t="n">
        <f aca="false">IF(AC153="","",ABS(AK153))</f>
        <v>0.0757575757575757</v>
      </c>
      <c r="AO153" s="3" t="n">
        <f aca="false">AP153-AQ153</f>
        <v>-2</v>
      </c>
      <c r="AP153" s="1" t="n">
        <v>2</v>
      </c>
      <c r="AQ153" s="2" t="n">
        <v>4</v>
      </c>
      <c r="AR153" s="3" t="s">
        <v>105</v>
      </c>
      <c r="AT153" s="1" t="s">
        <v>73</v>
      </c>
      <c r="AV153" s="17" t="n">
        <f aca="false">IF(AK153&gt;0.5/4,0.5/4,IF(AK153&lt;0.5/-4,0.5/-4,AK153))</f>
        <v>0.0757575757575757</v>
      </c>
      <c r="AX153" s="9" t="n">
        <f aca="false">AW153*((O153+P153+U153+V153)*3+C153+H153+Q153+R153)/60+1</f>
        <v>1</v>
      </c>
    </row>
    <row r="154" customFormat="false" ht="12.8" hidden="false" customHeight="false" outlineLevel="0" collapsed="false">
      <c r="A154" s="1" t="n">
        <v>153</v>
      </c>
      <c r="B154" s="1" t="s">
        <v>310</v>
      </c>
      <c r="C154" s="1" t="n">
        <v>3.5</v>
      </c>
      <c r="E154" s="1" t="n">
        <v>1</v>
      </c>
      <c r="H154" s="3" t="n">
        <v>6</v>
      </c>
      <c r="O154" s="3" t="n">
        <v>5</v>
      </c>
      <c r="P154" s="1" t="n">
        <v>2</v>
      </c>
      <c r="W154" s="3" t="n">
        <v>1.1</v>
      </c>
      <c r="X154" s="1" t="n">
        <v>1</v>
      </c>
      <c r="Y154" s="1" t="n">
        <v>1</v>
      </c>
      <c r="Z154" s="1" t="n">
        <v>1</v>
      </c>
      <c r="AA154" s="2" t="n">
        <v>1</v>
      </c>
      <c r="AB154" s="5" t="s">
        <v>311</v>
      </c>
      <c r="AC154" s="5" t="s">
        <v>52</v>
      </c>
      <c r="AD154" s="3" t="n">
        <f aca="false">$C154+$D154*2+$E154*0.5+$F154+$G154*0.5</f>
        <v>4</v>
      </c>
      <c r="AE154" s="1" t="n">
        <f aca="false">$H154+$I154*3+$J154*0.5+$K154+$L154*0.5+$M154*0.1+$N154*0.2</f>
        <v>6</v>
      </c>
      <c r="AF154" s="1" t="n">
        <f aca="false">$AD154*$W154*$AA154-1.5*$AE154*$X154</f>
        <v>-4.6</v>
      </c>
      <c r="AG154" s="1" t="n">
        <f aca="false">$O154*$Y154-2*($P154*$Z154+R154)</f>
        <v>1</v>
      </c>
      <c r="AH154" s="1" t="n">
        <f aca="false">IF($AG154&lt;0,$AG154*1.5,$AG154*3)</f>
        <v>3</v>
      </c>
      <c r="AI154" s="1" t="n">
        <f aca="false">(Q154+S154+U154)*2-(T154+V154)*3</f>
        <v>0</v>
      </c>
      <c r="AJ154" s="2" t="n">
        <f aca="false">AF154+AH154+AI154</f>
        <v>-1.6</v>
      </c>
      <c r="AK154" s="6" t="n">
        <f aca="false">AJ154/(AD154+AE154*1.5+(O154+P154+R154+T154+V154)*3+(Q154+S154+U154)*2)</f>
        <v>-0.0470588235294118</v>
      </c>
      <c r="AL154" s="7" t="n">
        <f aca="false">0.5+AK154*4</f>
        <v>0.311764705882353</v>
      </c>
      <c r="AM154" s="3" t="str">
        <f aca="false">IF(AC154="","",IF(AC154="分","分",IF(AJ154=0,"分",IF(AC154="攻",IF(AJ154&gt;0,"一致","不一致"),IF(AJ154&gt;=0,"不一致","一致")))))</f>
        <v>一致</v>
      </c>
      <c r="AN154" s="8" t="n">
        <f aca="false">IF(AC154="","",ABS(AK154))</f>
        <v>0.0470588235294118</v>
      </c>
      <c r="AO154" s="3" t="n">
        <f aca="false">AP154-AQ154</f>
        <v>3</v>
      </c>
      <c r="AP154" s="1" t="n">
        <v>5</v>
      </c>
      <c r="AQ154" s="2" t="n">
        <v>2</v>
      </c>
      <c r="AR154" s="3" t="s">
        <v>59</v>
      </c>
      <c r="AT154" s="1" t="s">
        <v>54</v>
      </c>
      <c r="AV154" s="17" t="n">
        <f aca="false">IF(AK154&gt;0.5/4,0.5/4,IF(AK154&lt;0.5/-4,0.5/-4,AK154))</f>
        <v>-0.0470588235294118</v>
      </c>
      <c r="AX154" s="9" t="n">
        <f aca="false">AW154*((O154+P154+U154+V154)*3+C154+H154+Q154+R154)/60+1</f>
        <v>1</v>
      </c>
    </row>
    <row r="155" customFormat="false" ht="12.8" hidden="false" customHeight="false" outlineLevel="0" collapsed="false">
      <c r="A155" s="1" t="n">
        <v>154</v>
      </c>
      <c r="B155" s="1" t="s">
        <v>312</v>
      </c>
      <c r="C155" s="1" t="n">
        <v>16</v>
      </c>
      <c r="E155" s="1" t="n">
        <v>1</v>
      </c>
      <c r="F155" s="1" t="n">
        <v>1</v>
      </c>
      <c r="H155" s="3" t="n">
        <v>15</v>
      </c>
      <c r="O155" s="3" t="n">
        <v>9</v>
      </c>
      <c r="R155" s="1" t="n">
        <v>5</v>
      </c>
      <c r="W155" s="3" t="n">
        <v>1</v>
      </c>
      <c r="X155" s="1" t="n">
        <v>0.7</v>
      </c>
      <c r="Y155" s="1" t="n">
        <v>1</v>
      </c>
      <c r="Z155" s="1" t="n">
        <v>1</v>
      </c>
      <c r="AA155" s="2" t="n">
        <v>1</v>
      </c>
      <c r="AB155" s="42" t="s">
        <v>313</v>
      </c>
      <c r="AC155" s="5" t="s">
        <v>122</v>
      </c>
      <c r="AD155" s="3" t="n">
        <f aca="false">$C155+$D155*2+$E155*0.5+$F155+$G155*0.5</f>
        <v>17.5</v>
      </c>
      <c r="AE155" s="1" t="n">
        <f aca="false">$H155+$I155*3+$J155*0.5+$K155+$L155*0.5+$M155*0.1+$N155*0.2</f>
        <v>15</v>
      </c>
      <c r="AF155" s="1" t="n">
        <f aca="false">$AD155*$W155*$AA155-1.5*$AE155*$X155</f>
        <v>1.75</v>
      </c>
      <c r="AG155" s="1" t="n">
        <f aca="false">$O155*$Y155-2*($P155*$Z155+R155)</f>
        <v>-1</v>
      </c>
      <c r="AH155" s="1" t="n">
        <f aca="false">IF($AG155&lt;0,$AG155*1.5,$AG155*3)</f>
        <v>-1.5</v>
      </c>
      <c r="AI155" s="1" t="n">
        <f aca="false">(Q155+S155+U155)*2-(T155+V155)*3</f>
        <v>0</v>
      </c>
      <c r="AJ155" s="2" t="n">
        <f aca="false">AF155+AH155+AI155</f>
        <v>0.250000000000002</v>
      </c>
      <c r="AK155" s="6" t="n">
        <f aca="false">AJ155/(AD155+AE155*1.5+(O155+P155+R155+T155+V155)*3+(Q155+S155+U155)*2)</f>
        <v>0.0030487804878049</v>
      </c>
      <c r="AL155" s="7" t="n">
        <f aca="false">0.5+AK155*4</f>
        <v>0.51219512195122</v>
      </c>
      <c r="AM155" s="3" t="str">
        <f aca="false">IF(AC155="","",IF(AC155="分","分",IF(AJ155=0,"分",IF(AC155="攻",IF(AJ155&gt;0,"一致","不一致"),IF(AJ155&gt;=0,"不一致","一致")))))</f>
        <v>分</v>
      </c>
      <c r="AN155" s="8" t="n">
        <f aca="false">IF(AC155="","",ABS(AK155))</f>
        <v>0.0030487804878049</v>
      </c>
      <c r="AO155" s="3" t="n">
        <f aca="false">AP155-AQ155</f>
        <v>-1</v>
      </c>
      <c r="AP155" s="1" t="n">
        <v>3</v>
      </c>
      <c r="AQ155" s="2" t="n">
        <v>4</v>
      </c>
      <c r="AR155" s="3" t="s">
        <v>54</v>
      </c>
      <c r="AT155" s="1" t="s">
        <v>108</v>
      </c>
      <c r="AU155" s="2" t="s">
        <v>53</v>
      </c>
      <c r="AV155" s="17" t="n">
        <f aca="false">IF(AK155&gt;0.5/4,0.5/4,IF(AK155&lt;0.5/-4,0.5/-4,AK155))</f>
        <v>0.0030487804878049</v>
      </c>
      <c r="AX155" s="9" t="n">
        <f aca="false">AW155*((O155+P155+U155+V155)*3+C155+H155+Q155+R155)/60+1</f>
        <v>1</v>
      </c>
    </row>
    <row r="156" customFormat="false" ht="12.8" hidden="false" customHeight="false" outlineLevel="0" collapsed="false">
      <c r="A156" s="1" t="n">
        <v>155</v>
      </c>
      <c r="B156" s="1" t="s">
        <v>314</v>
      </c>
      <c r="C156" s="1" t="n">
        <v>20</v>
      </c>
      <c r="E156" s="1" t="n">
        <v>1</v>
      </c>
      <c r="F156" s="1" t="n">
        <v>1</v>
      </c>
      <c r="H156" s="3" t="n">
        <v>16</v>
      </c>
      <c r="W156" s="3" t="n">
        <v>1.1</v>
      </c>
      <c r="X156" s="1" t="n">
        <v>1</v>
      </c>
      <c r="Y156" s="1" t="n">
        <v>1</v>
      </c>
      <c r="Z156" s="1" t="n">
        <v>1</v>
      </c>
      <c r="AA156" s="2" t="n">
        <v>1</v>
      </c>
      <c r="AB156" s="5" t="s">
        <v>315</v>
      </c>
      <c r="AC156" s="5" t="s">
        <v>58</v>
      </c>
      <c r="AD156" s="3" t="n">
        <f aca="false">$C156+$D156*2+$E156*0.5+$F156+$G156*0.5</f>
        <v>21.5</v>
      </c>
      <c r="AE156" s="1" t="n">
        <f aca="false">$H156+$I156*3+$J156*0.5+$K156+$L156*0.5+$M156*0.1+$N156*0.2</f>
        <v>16</v>
      </c>
      <c r="AF156" s="1" t="n">
        <f aca="false">$AD156*$W156*$AA156-1.5*$AE156*$X156</f>
        <v>-0.349999999999998</v>
      </c>
      <c r="AG156" s="1" t="n">
        <f aca="false">$O156*$Y156-2*($P156*$Z156+R156)</f>
        <v>0</v>
      </c>
      <c r="AH156" s="1" t="n">
        <f aca="false">IF($AG156&lt;0,$AG156*1.5,$AG156*3)</f>
        <v>0</v>
      </c>
      <c r="AI156" s="1" t="n">
        <f aca="false">(Q156+S156+U156)*2-(T156+V156)*3</f>
        <v>0</v>
      </c>
      <c r="AJ156" s="2" t="n">
        <f aca="false">AF156+AH156+AI156</f>
        <v>-0.349999999999998</v>
      </c>
      <c r="AK156" s="6" t="n">
        <f aca="false">AJ156/(AD156+AE156*1.5+(O156+P156+R156+T156+V156)*3+(Q156+S156+U156)*2)</f>
        <v>-0.00769230769230765</v>
      </c>
      <c r="AL156" s="7" t="n">
        <f aca="false">0.5+AK156*4</f>
        <v>0.469230769230769</v>
      </c>
      <c r="AM156" s="3" t="str">
        <f aca="false">IF(AC156="","",IF(AC156="分","分",IF(AJ156=0,"分",IF(AC156="攻",IF(AJ156&gt;0,"一致","不一致"),IF(AJ156&gt;=0,"不一致","一致")))))</f>
        <v>不一致</v>
      </c>
      <c r="AN156" s="8" t="n">
        <f aca="false">IF(AC156="","",ABS(AK156))</f>
        <v>0.00769230769230765</v>
      </c>
      <c r="AO156" s="3" t="n">
        <f aca="false">AP156-AQ156</f>
        <v>1</v>
      </c>
      <c r="AP156" s="1" t="n">
        <v>4</v>
      </c>
      <c r="AQ156" s="2" t="n">
        <v>3</v>
      </c>
      <c r="AR156" s="3" t="s">
        <v>54</v>
      </c>
      <c r="AT156" s="1" t="s">
        <v>59</v>
      </c>
      <c r="AV156" s="17" t="n">
        <f aca="false">IF(AK156&gt;0.5/4,0.5/4,IF(AK156&lt;0.5/-4,0.5/-4,AK156))</f>
        <v>-0.00769230769230765</v>
      </c>
      <c r="AX156" s="9" t="n">
        <f aca="false">AW156*((O156+P156+U156+V156)*3+C156+H156+Q156+R156)/60+1</f>
        <v>1</v>
      </c>
    </row>
    <row r="157" customFormat="false" ht="12.8" hidden="false" customHeight="false" outlineLevel="0" collapsed="false">
      <c r="A157" s="1" t="n">
        <v>156</v>
      </c>
      <c r="B157" s="1" t="s">
        <v>316</v>
      </c>
      <c r="C157" s="1" t="n">
        <v>9</v>
      </c>
      <c r="D157" s="1" t="n">
        <v>1</v>
      </c>
      <c r="E157" s="1" t="n">
        <v>1</v>
      </c>
      <c r="H157" s="3" t="n">
        <v>7.5</v>
      </c>
      <c r="I157" s="1" t="n">
        <v>1</v>
      </c>
      <c r="O157" s="3" t="n">
        <v>2</v>
      </c>
      <c r="W157" s="3" t="n">
        <v>1.1</v>
      </c>
      <c r="X157" s="1" t="n">
        <v>1</v>
      </c>
      <c r="Y157" s="1" t="n">
        <v>1</v>
      </c>
      <c r="Z157" s="1" t="n">
        <v>1</v>
      </c>
      <c r="AA157" s="2" t="n">
        <v>1</v>
      </c>
      <c r="AB157" s="5" t="s">
        <v>317</v>
      </c>
      <c r="AC157" s="5" t="s">
        <v>58</v>
      </c>
      <c r="AD157" s="3" t="n">
        <f aca="false">$C157+$D157*2+$E157*0.5+$F157+$G157*0.5</f>
        <v>11.5</v>
      </c>
      <c r="AE157" s="1" t="n">
        <f aca="false">$H157+$I157*3+$J157*0.5+$K157+$L157*0.5+$M157*0.1+$N157*0.2</f>
        <v>10.5</v>
      </c>
      <c r="AF157" s="1" t="n">
        <f aca="false">$AD157*$W157*$AA157-1.5*$AE157*$X157</f>
        <v>-3.1</v>
      </c>
      <c r="AG157" s="1" t="n">
        <f aca="false">$O157*$Y157-2*($P157*$Z157+R157)</f>
        <v>2</v>
      </c>
      <c r="AH157" s="1" t="n">
        <f aca="false">IF($AG157&lt;0,$AG157*1.5,$AG157*3)</f>
        <v>6</v>
      </c>
      <c r="AI157" s="1" t="n">
        <f aca="false">(Q157+S157+U157)*2-(T157+V157)*3</f>
        <v>0</v>
      </c>
      <c r="AJ157" s="2" t="n">
        <f aca="false">AF157+AH157+AI157</f>
        <v>2.9</v>
      </c>
      <c r="AK157" s="6" t="n">
        <f aca="false">AJ157/(AD157+AE157*1.5+(O157+P157+R157+T157+V157)*3+(Q157+S157+U157)*2)</f>
        <v>0.087218045112782</v>
      </c>
      <c r="AL157" s="7" t="n">
        <f aca="false">0.5+AK157*4</f>
        <v>0.848872180451128</v>
      </c>
      <c r="AM157" s="3" t="str">
        <f aca="false">IF(AC157="","",IF(AC157="分","分",IF(AJ157=0,"分",IF(AC157="攻",IF(AJ157&gt;0,"一致","不一致"),IF(AJ157&gt;=0,"不一致","一致")))))</f>
        <v>一致</v>
      </c>
      <c r="AN157" s="8" t="n">
        <f aca="false">IF(AC157="","",ABS(AK157))</f>
        <v>0.087218045112782</v>
      </c>
      <c r="AO157" s="3" t="n">
        <f aca="false">AP157-AQ157</f>
        <v>0</v>
      </c>
      <c r="AP157" s="1" t="n">
        <v>4</v>
      </c>
      <c r="AQ157" s="2" t="n">
        <v>4</v>
      </c>
      <c r="AR157" s="3" t="s">
        <v>54</v>
      </c>
      <c r="AT157" s="1" t="s">
        <v>53</v>
      </c>
      <c r="AV157" s="17" t="n">
        <f aca="false">IF(AK157&gt;0.5/4,0.5/4,IF(AK157&lt;0.5/-4,0.5/-4,AK157))</f>
        <v>0.087218045112782</v>
      </c>
      <c r="AX157" s="9" t="n">
        <f aca="false">AW157*((O157+P157+U157+V157)*3+C157+H157+Q157+R157)/60+1</f>
        <v>1</v>
      </c>
    </row>
    <row r="158" customFormat="false" ht="12.8" hidden="false" customHeight="false" outlineLevel="0" collapsed="false">
      <c r="A158" s="1" t="n">
        <v>157</v>
      </c>
      <c r="B158" s="1" t="s">
        <v>318</v>
      </c>
      <c r="C158" s="1" t="n">
        <v>11</v>
      </c>
      <c r="H158" s="3" t="n">
        <v>6</v>
      </c>
      <c r="O158" s="3" t="n">
        <v>6</v>
      </c>
      <c r="P158" s="1" t="n">
        <v>5</v>
      </c>
      <c r="Q158" s="1" t="n">
        <v>1</v>
      </c>
      <c r="R158" s="1" t="n">
        <v>1</v>
      </c>
      <c r="W158" s="3" t="n">
        <v>1</v>
      </c>
      <c r="X158" s="1" t="n">
        <v>1</v>
      </c>
      <c r="Y158" s="1" t="n">
        <v>1</v>
      </c>
      <c r="Z158" s="1" t="n">
        <v>1</v>
      </c>
      <c r="AA158" s="2" t="n">
        <v>1</v>
      </c>
      <c r="AC158" s="5" t="s">
        <v>52</v>
      </c>
      <c r="AD158" s="3" t="n">
        <f aca="false">$C158+$D158*2+$E158*0.5+$F158+$G158*0.5</f>
        <v>11</v>
      </c>
      <c r="AE158" s="1" t="n">
        <f aca="false">$H158+$I158*3+$J158*0.5+$K158+$L158*0.5+$M158*0.1+$N158*0.2</f>
        <v>6</v>
      </c>
      <c r="AF158" s="1" t="n">
        <f aca="false">$AD158*$W158*$AA158-1.5*$AE158*$X158</f>
        <v>2</v>
      </c>
      <c r="AG158" s="1" t="n">
        <f aca="false">$O158*$Y158-2*($P158*$Z158+R158)</f>
        <v>-6</v>
      </c>
      <c r="AH158" s="1" t="n">
        <f aca="false">IF($AG158&lt;0,$AG158*1.5,$AG158*3)</f>
        <v>-9</v>
      </c>
      <c r="AI158" s="1" t="n">
        <f aca="false">(Q158+S158+U158)*2-(T158+V158)*3</f>
        <v>2</v>
      </c>
      <c r="AJ158" s="2" t="n">
        <f aca="false">AF158+AH158+AI158</f>
        <v>-5</v>
      </c>
      <c r="AK158" s="6" t="n">
        <f aca="false">AJ158/(AD158+AE158*1.5+(O158+P158+R158+T158+V158)*3+(Q158+S158+U158)*2)</f>
        <v>-0.0862068965517241</v>
      </c>
      <c r="AL158" s="7" t="n">
        <f aca="false">0.5+AK158*4</f>
        <v>0.155172413793103</v>
      </c>
      <c r="AM158" s="3" t="str">
        <f aca="false">IF(AC158="","",IF(AC158="分","分",IF(AJ158=0,"分",IF(AC158="攻",IF(AJ158&gt;0,"一致","不一致"),IF(AJ158&gt;=0,"不一致","一致")))))</f>
        <v>一致</v>
      </c>
      <c r="AN158" s="8" t="n">
        <f aca="false">IF(AC158="","",ABS(AK158))</f>
        <v>0.0862068965517241</v>
      </c>
      <c r="AO158" s="3" t="n">
        <f aca="false">AP158-AQ158</f>
        <v>1</v>
      </c>
      <c r="AP158" s="1" t="n">
        <v>4</v>
      </c>
      <c r="AQ158" s="2" t="n">
        <v>3</v>
      </c>
      <c r="AR158" s="3" t="s">
        <v>54</v>
      </c>
      <c r="AT158" s="1" t="s">
        <v>143</v>
      </c>
      <c r="AV158" s="17" t="n">
        <f aca="false">IF(AK158&gt;0.5/4,0.5/4,IF(AK158&lt;0.5/-4,0.5/-4,AK158))</f>
        <v>-0.0862068965517241</v>
      </c>
      <c r="AX158" s="9" t="n">
        <f aca="false">AW158*((O158+P158+U158+V158)*3+C158+H158+Q158+R158)/60+1</f>
        <v>1</v>
      </c>
    </row>
    <row r="159" customFormat="false" ht="12.8" hidden="false" customHeight="false" outlineLevel="0" collapsed="false">
      <c r="A159" s="1" t="n">
        <v>158</v>
      </c>
      <c r="B159" s="4" t="s">
        <v>319</v>
      </c>
      <c r="C159" s="1" t="n">
        <v>12</v>
      </c>
      <c r="E159" s="1" t="n">
        <v>1</v>
      </c>
      <c r="F159" s="1" t="n">
        <v>1</v>
      </c>
      <c r="G159" s="2" t="n">
        <v>1</v>
      </c>
      <c r="H159" s="3" t="n">
        <v>9</v>
      </c>
      <c r="M159" s="4" t="n">
        <v>16</v>
      </c>
      <c r="O159" s="3" t="n">
        <v>6</v>
      </c>
      <c r="P159" s="1" t="n">
        <v>6</v>
      </c>
      <c r="R159" s="1" t="n">
        <v>3</v>
      </c>
      <c r="S159" s="1" t="n">
        <v>1</v>
      </c>
      <c r="W159" s="3" t="n">
        <v>1.1</v>
      </c>
      <c r="X159" s="1" t="n">
        <v>1</v>
      </c>
      <c r="Y159" s="1" t="n">
        <v>1</v>
      </c>
      <c r="Z159" s="1" t="n">
        <v>0.75</v>
      </c>
      <c r="AA159" s="2" t="n">
        <v>0.75</v>
      </c>
      <c r="AB159" s="19" t="s">
        <v>320</v>
      </c>
      <c r="AC159" s="5" t="s">
        <v>52</v>
      </c>
      <c r="AD159" s="3" t="n">
        <f aca="false">$C159+$D159*2+$E159*0.5+$F159+$G159*0.5</f>
        <v>14</v>
      </c>
      <c r="AE159" s="1" t="n">
        <f aca="false">$H159+$I159*3+$J159*0.5+$K159+$L159*0.5+$M159*0.1+$N159*0.2</f>
        <v>10.6</v>
      </c>
      <c r="AF159" s="1" t="n">
        <f aca="false">$AD159*$W159*$AA159-1.5*$AE159*$X159</f>
        <v>-4.35</v>
      </c>
      <c r="AG159" s="1" t="n">
        <f aca="false">$O159*$Y159-2*($P159*$Z159+R159)</f>
        <v>-9</v>
      </c>
      <c r="AH159" s="1" t="n">
        <f aca="false">IF($AG159&lt;0,$AG159*1.5,$AG159*3)</f>
        <v>-13.5</v>
      </c>
      <c r="AI159" s="1" t="n">
        <f aca="false">(Q159+S159+U159)*2-(T159+V159)*3</f>
        <v>2</v>
      </c>
      <c r="AJ159" s="2" t="n">
        <f aca="false">AF159+AH159+AI159</f>
        <v>-15.85</v>
      </c>
      <c r="AK159" s="6" t="n">
        <f aca="false">AJ159/(AD159+AE159*1.5+(O159+P159+R159+T159+V159)*3+(Q159+S159+U159)*2)</f>
        <v>-0.206111833550065</v>
      </c>
      <c r="AL159" s="7" t="n">
        <f aca="false">0.5+AK159*4</f>
        <v>-0.32444733420026</v>
      </c>
      <c r="AM159" s="3" t="str">
        <f aca="false">IF(AC159="","",IF(AC159="分","分",IF(AJ159=0,"分",IF(AC159="攻",IF(AJ159&gt;0,"一致","不一致"),IF(AJ159&gt;=0,"不一致","一致")))))</f>
        <v>一致</v>
      </c>
      <c r="AN159" s="8" t="n">
        <f aca="false">IF(AC159="","",ABS(AK159))</f>
        <v>0.206111833550065</v>
      </c>
      <c r="AO159" s="3" t="n">
        <f aca="false">AP159-AQ159</f>
        <v>2</v>
      </c>
      <c r="AP159" s="1" t="n">
        <v>5</v>
      </c>
      <c r="AQ159" s="2" t="n">
        <v>3</v>
      </c>
      <c r="AR159" s="3" t="s">
        <v>54</v>
      </c>
      <c r="AT159" s="1" t="s">
        <v>53</v>
      </c>
      <c r="AV159" s="17" t="n">
        <f aca="false">IF(AK159&gt;0.5/4,0.5/4,IF(AK159&lt;0.5/-4,0.5/-4,AK159))</f>
        <v>-0.125</v>
      </c>
      <c r="AX159" s="9" t="n">
        <f aca="false">AW159*((O159+P159+U159+V159)*3+C159+H159+Q159+R159)/60+1</f>
        <v>1</v>
      </c>
    </row>
    <row r="160" customFormat="false" ht="12.8" hidden="false" customHeight="false" outlineLevel="0" collapsed="false">
      <c r="A160" s="1" t="n">
        <v>159</v>
      </c>
      <c r="B160" s="1" t="s">
        <v>321</v>
      </c>
      <c r="C160" s="1" t="n">
        <v>23.5</v>
      </c>
      <c r="E160" s="1" t="n">
        <v>2</v>
      </c>
      <c r="G160" s="2" t="n">
        <v>3</v>
      </c>
      <c r="H160" s="3" t="n">
        <v>26.5</v>
      </c>
      <c r="J160" s="1" t="n">
        <v>1</v>
      </c>
      <c r="O160" s="3" t="n">
        <v>5</v>
      </c>
      <c r="R160" s="1" t="n">
        <v>1</v>
      </c>
      <c r="W160" s="3" t="n">
        <v>1.2</v>
      </c>
      <c r="X160" s="1" t="n">
        <v>0.9</v>
      </c>
      <c r="Y160" s="1" t="n">
        <v>1</v>
      </c>
      <c r="Z160" s="1" t="n">
        <v>1</v>
      </c>
      <c r="AA160" s="2" t="n">
        <v>1</v>
      </c>
      <c r="AB160" s="5" t="s">
        <v>322</v>
      </c>
      <c r="AC160" s="5" t="s">
        <v>58</v>
      </c>
      <c r="AD160" s="3" t="n">
        <f aca="false">$C160+$D160*2+$E160*0.5+$F160+$G160*0.5</f>
        <v>26</v>
      </c>
      <c r="AE160" s="1" t="n">
        <f aca="false">$H160+$I160*3+$J160*0.5+$K160+$L160*0.5+$M160*0.1+$N160*0.2</f>
        <v>27</v>
      </c>
      <c r="AF160" s="1" t="n">
        <f aca="false">$AD160*$W160*$AA160-1.5*$AE160*$X160</f>
        <v>-5.25</v>
      </c>
      <c r="AG160" s="1" t="n">
        <f aca="false">$O160*$Y160-2*($P160*$Z160+R160)</f>
        <v>3</v>
      </c>
      <c r="AH160" s="1" t="n">
        <f aca="false">IF($AG160&lt;0,$AG160*1.5,$AG160*3)</f>
        <v>9</v>
      </c>
      <c r="AI160" s="1" t="n">
        <f aca="false">(Q160+S160+U160)*2-(T160+V160)*3</f>
        <v>0</v>
      </c>
      <c r="AJ160" s="2" t="n">
        <f aca="false">AF160+AH160+AI160</f>
        <v>3.75</v>
      </c>
      <c r="AK160" s="6" t="n">
        <f aca="false">AJ160/(AD160+AE160*1.5+(O160+P160+R160+T160+V160)*3+(Q160+S160+U160)*2)</f>
        <v>0.044378698224852</v>
      </c>
      <c r="AL160" s="7" t="n">
        <f aca="false">0.5+AK160*4</f>
        <v>0.677514792899408</v>
      </c>
      <c r="AM160" s="3" t="str">
        <f aca="false">IF(AC160="","",IF(AC160="分","分",IF(AJ160=0,"分",IF(AC160="攻",IF(AJ160&gt;0,"一致","不一致"),IF(AJ160&gt;=0,"不一致","一致")))))</f>
        <v>一致</v>
      </c>
      <c r="AN160" s="8" t="n">
        <f aca="false">IF(AC160="","",ABS(AK160))</f>
        <v>0.044378698224852</v>
      </c>
      <c r="AO160" s="3" t="n">
        <f aca="false">AP160-AQ160</f>
        <v>0</v>
      </c>
      <c r="AP160" s="1" t="n">
        <v>3</v>
      </c>
      <c r="AQ160" s="2" t="n">
        <v>3</v>
      </c>
      <c r="AR160" s="3" t="s">
        <v>54</v>
      </c>
      <c r="AT160" s="1" t="s">
        <v>53</v>
      </c>
      <c r="AV160" s="17" t="n">
        <f aca="false">IF(AK160&gt;0.5/4,0.5/4,IF(AK160&lt;0.5/-4,0.5/-4,AK160))</f>
        <v>0.044378698224852</v>
      </c>
      <c r="AX160" s="9" t="n">
        <f aca="false">AW160*((O160+P160+U160+V160)*3+C160+H160+Q160+R160)/60+1</f>
        <v>1</v>
      </c>
    </row>
    <row r="161" customFormat="false" ht="12.8" hidden="false" customHeight="false" outlineLevel="0" collapsed="false">
      <c r="A161" s="1" t="n">
        <v>160</v>
      </c>
      <c r="B161" s="1" t="s">
        <v>323</v>
      </c>
      <c r="C161" s="1" t="n">
        <v>37</v>
      </c>
      <c r="H161" s="3" t="n">
        <v>20</v>
      </c>
      <c r="J161" s="1" t="n">
        <v>1</v>
      </c>
      <c r="L161" s="4" t="n">
        <v>4</v>
      </c>
      <c r="O161" s="3" t="n">
        <v>6</v>
      </c>
      <c r="P161" s="1" t="n">
        <v>2</v>
      </c>
      <c r="Q161" s="1" t="n">
        <v>1</v>
      </c>
      <c r="R161" s="1" t="n">
        <v>3</v>
      </c>
      <c r="W161" s="3" t="n">
        <v>0.9</v>
      </c>
      <c r="X161" s="1" t="n">
        <v>1</v>
      </c>
      <c r="Y161" s="1" t="n">
        <v>0.75</v>
      </c>
      <c r="Z161" s="1" t="n">
        <v>0.75</v>
      </c>
      <c r="AA161" s="2" t="n">
        <v>0.75</v>
      </c>
      <c r="AB161" s="33" t="s">
        <v>324</v>
      </c>
      <c r="AC161" s="5" t="s">
        <v>52</v>
      </c>
      <c r="AD161" s="3" t="n">
        <f aca="false">$C161+$D161*2+$E161*0.5+$F161+$G161*0.5</f>
        <v>37</v>
      </c>
      <c r="AE161" s="1" t="n">
        <f aca="false">$H161+$I161*3+$J161*0.5+$K161+$L161*0.5+$M161*0.1+$N161*0.2</f>
        <v>22.5</v>
      </c>
      <c r="AF161" s="1" t="n">
        <f aca="false">$AD161*$W161*$AA161-1.5*$AE161*$X161</f>
        <v>-8.775</v>
      </c>
      <c r="AG161" s="1" t="n">
        <f aca="false">$O161*$Y161-2*($P161*$Z161+R161)</f>
        <v>-4.5</v>
      </c>
      <c r="AH161" s="1" t="n">
        <f aca="false">IF($AG161&lt;0,$AG161*1.5,$AG161*3)</f>
        <v>-6.75</v>
      </c>
      <c r="AI161" s="1" t="n">
        <f aca="false">(Q161+S161+U161)*2-(T161+V161)*3</f>
        <v>2</v>
      </c>
      <c r="AJ161" s="2" t="n">
        <f aca="false">AF161+AH161+AI161</f>
        <v>-13.525</v>
      </c>
      <c r="AK161" s="6" t="n">
        <f aca="false">AJ161/(AD161+AE161*1.5+(O161+P161+R161+T161+V161)*3+(Q161+S161+U161)*2)</f>
        <v>-0.12789598108747</v>
      </c>
      <c r="AL161" s="7" t="n">
        <f aca="false">0.5+AK161*4</f>
        <v>-0.0115839243498818</v>
      </c>
      <c r="AM161" s="3" t="str">
        <f aca="false">IF(AC161="","",IF(AC161="分","分",IF(AJ161=0,"分",IF(AC161="攻",IF(AJ161&gt;0,"一致","不一致"),IF(AJ161&gt;=0,"不一致","一致")))))</f>
        <v>一致</v>
      </c>
      <c r="AN161" s="8" t="n">
        <f aca="false">IF(AC161="","",ABS(AK161))</f>
        <v>0.12789598108747</v>
      </c>
      <c r="AO161" s="3" t="n">
        <f aca="false">AP161-AQ161</f>
        <v>0</v>
      </c>
      <c r="AP161" s="1" t="n">
        <v>3</v>
      </c>
      <c r="AQ161" s="2" t="n">
        <v>3</v>
      </c>
      <c r="AR161" s="3" t="s">
        <v>53</v>
      </c>
      <c r="AT161" s="1" t="s">
        <v>54</v>
      </c>
      <c r="AV161" s="17" t="n">
        <f aca="false">IF(AK161&gt;0.5/4,0.5/4,IF(AK161&lt;0.5/-4,0.5/-4,AK161))</f>
        <v>-0.125</v>
      </c>
      <c r="AX161" s="9" t="n">
        <f aca="false">AW161*((O161+P161+U161+V161)*3+C161+H161+Q161+R161)/60+1</f>
        <v>1</v>
      </c>
    </row>
    <row r="162" customFormat="false" ht="12.8" hidden="false" customHeight="false" outlineLevel="0" collapsed="false">
      <c r="A162" s="1" t="n">
        <v>161</v>
      </c>
      <c r="B162" s="1" t="s">
        <v>325</v>
      </c>
      <c r="C162" s="1" t="n">
        <v>12</v>
      </c>
      <c r="E162" s="1" t="n">
        <v>1</v>
      </c>
      <c r="H162" s="3" t="n">
        <v>10</v>
      </c>
      <c r="O162" s="3" t="n">
        <v>10</v>
      </c>
      <c r="R162" s="20" t="n">
        <v>5</v>
      </c>
      <c r="W162" s="3" t="n">
        <v>1</v>
      </c>
      <c r="X162" s="1" t="n">
        <v>0.9</v>
      </c>
      <c r="Y162" s="1" t="n">
        <v>1</v>
      </c>
      <c r="Z162" s="1" t="n">
        <v>1</v>
      </c>
      <c r="AA162" s="2" t="n">
        <v>1</v>
      </c>
      <c r="AB162" s="5" t="s">
        <v>326</v>
      </c>
      <c r="AC162" s="5" t="s">
        <v>52</v>
      </c>
      <c r="AD162" s="3" t="n">
        <f aca="false">$C162+$D162*2+$E162*0.5+$F162+$G162*0.5</f>
        <v>12.5</v>
      </c>
      <c r="AE162" s="1" t="n">
        <f aca="false">$H162+$I162*3+$J162*0.5+$K162+$L162*0.5+$M162*0.1+$N162*0.2</f>
        <v>10</v>
      </c>
      <c r="AF162" s="1" t="n">
        <f aca="false">$AD162*$W162*$AA162-1.5*$AE162*$X162</f>
        <v>-1</v>
      </c>
      <c r="AG162" s="1" t="n">
        <f aca="false">$O162*$Y162-2*($P162*$Z162+R162)</f>
        <v>0</v>
      </c>
      <c r="AH162" s="1" t="n">
        <f aca="false">IF($AG162&lt;0,$AG162*1.5,$AG162*3)</f>
        <v>0</v>
      </c>
      <c r="AI162" s="1" t="n">
        <f aca="false">(Q162+S162+U162)*2-(T162+V162)*3</f>
        <v>0</v>
      </c>
      <c r="AJ162" s="2" t="n">
        <f aca="false">AF162+AH162+AI162</f>
        <v>-1</v>
      </c>
      <c r="AK162" s="6" t="n">
        <f aca="false">AJ162/(AD162+AE162*1.5+(O162+P162+R162+T162+V162)*3+(Q162+S162+U162)*2)</f>
        <v>-0.0137931034482759</v>
      </c>
      <c r="AL162" s="7" t="n">
        <f aca="false">0.5+AK162*4</f>
        <v>0.444827586206897</v>
      </c>
      <c r="AM162" s="3" t="str">
        <f aca="false">IF(AC162="","",IF(AC162="分","分",IF(AJ162=0,"分",IF(AC162="攻",IF(AJ162&gt;0,"一致","不一致"),IF(AJ162&gt;=0,"不一致","一致")))))</f>
        <v>一致</v>
      </c>
      <c r="AN162" s="8" t="n">
        <f aca="false">IF(AC162="","",ABS(AK162))</f>
        <v>0.0137931034482759</v>
      </c>
      <c r="AO162" s="3" t="n">
        <f aca="false">AP162-AQ162</f>
        <v>2</v>
      </c>
      <c r="AP162" s="1" t="n">
        <v>4</v>
      </c>
      <c r="AQ162" s="2" t="n">
        <v>2</v>
      </c>
      <c r="AR162" s="3" t="s">
        <v>73</v>
      </c>
      <c r="AT162" s="1" t="s">
        <v>54</v>
      </c>
      <c r="AV162" s="17" t="n">
        <f aca="false">IF(AK162&gt;0.5/4,0.5/4,IF(AK162&lt;0.5/-4,0.5/-4,AK162))</f>
        <v>-0.0137931034482759</v>
      </c>
      <c r="AX162" s="9" t="n">
        <f aca="false">AW162*((O162+P162+U162+V162)*3+C162+H162+Q162+R162)/60+1</f>
        <v>1</v>
      </c>
    </row>
    <row r="163" customFormat="false" ht="12.8" hidden="false" customHeight="false" outlineLevel="0" collapsed="false">
      <c r="A163" s="1" t="n">
        <v>162</v>
      </c>
      <c r="B163" s="1" t="s">
        <v>327</v>
      </c>
      <c r="C163" s="1" t="n">
        <v>20</v>
      </c>
      <c r="E163" s="1" t="n">
        <v>2</v>
      </c>
      <c r="H163" s="3" t="n">
        <v>12</v>
      </c>
      <c r="J163" s="1" t="n">
        <v>1</v>
      </c>
      <c r="O163" s="3" t="n">
        <v>10</v>
      </c>
      <c r="P163" s="1" t="n">
        <v>3</v>
      </c>
      <c r="R163" s="1" t="n">
        <v>3</v>
      </c>
      <c r="W163" s="3" t="n">
        <v>0.9</v>
      </c>
      <c r="X163" s="1" t="n">
        <v>1</v>
      </c>
      <c r="Y163" s="1" t="n">
        <v>1</v>
      </c>
      <c r="Z163" s="1" t="n">
        <v>1</v>
      </c>
      <c r="AA163" s="2" t="n">
        <v>1</v>
      </c>
      <c r="AB163" s="5" t="s">
        <v>328</v>
      </c>
      <c r="AC163" s="5" t="s">
        <v>52</v>
      </c>
      <c r="AD163" s="3" t="n">
        <f aca="false">$C163+$D163*2+$E163*0.5+$F163+$G163*0.5</f>
        <v>21</v>
      </c>
      <c r="AE163" s="1" t="n">
        <f aca="false">$H163+$I163*3+$J163*0.5+$K163+$L163*0.5+$M163*0.1+$N163*0.2</f>
        <v>12.5</v>
      </c>
      <c r="AF163" s="1" t="n">
        <f aca="false">$AD163*$W163*$AA163-1.5*$AE163*$X163</f>
        <v>0.150000000000002</v>
      </c>
      <c r="AG163" s="1" t="n">
        <f aca="false">$O163*$Y163-2*($P163*$Z163+R163)</f>
        <v>-2</v>
      </c>
      <c r="AH163" s="1" t="n">
        <f aca="false">IF($AG163&lt;0,$AG163*1.5,$AG163*3)</f>
        <v>-3</v>
      </c>
      <c r="AI163" s="1" t="n">
        <f aca="false">(Q163+S163+U163)*2-(T163+V163)*3</f>
        <v>0</v>
      </c>
      <c r="AJ163" s="2" t="n">
        <f aca="false">AF163+AH163+AI163</f>
        <v>-2.85</v>
      </c>
      <c r="AK163" s="6" t="n">
        <f aca="false">AJ163/(AD163+AE163*1.5+(O163+P163+R163+T163+V163)*3+(Q163+S163+U163)*2)</f>
        <v>-0.0324786324786325</v>
      </c>
      <c r="AL163" s="7" t="n">
        <f aca="false">0.5+AK163*4</f>
        <v>0.37008547008547</v>
      </c>
      <c r="AM163" s="3" t="str">
        <f aca="false">IF(AC163="","",IF(AC163="分","分",IF(AJ163=0,"分",IF(AC163="攻",IF(AJ163&gt;0,"一致","不一致"),IF(AJ163&gt;=0,"不一致","一致")))))</f>
        <v>一致</v>
      </c>
      <c r="AN163" s="8" t="n">
        <f aca="false">IF(AC163="","",ABS(AK163))</f>
        <v>0.0324786324786325</v>
      </c>
      <c r="AO163" s="3" t="n">
        <f aca="false">AP163-AQ163</f>
        <v>2</v>
      </c>
      <c r="AP163" s="1" t="n">
        <v>4</v>
      </c>
      <c r="AQ163" s="2" t="n">
        <v>2</v>
      </c>
      <c r="AR163" s="3" t="s">
        <v>53</v>
      </c>
      <c r="AT163" s="1" t="s">
        <v>54</v>
      </c>
      <c r="AV163" s="17" t="n">
        <f aca="false">IF(AK163&gt;0.5/4,0.5/4,IF(AK163&lt;0.5/-4,0.5/-4,AK163))</f>
        <v>-0.0324786324786325</v>
      </c>
      <c r="AX163" s="9" t="n">
        <f aca="false">AW163*((O163+P163+U163+V163)*3+C163+H163+Q163+R163)/60+1</f>
        <v>1</v>
      </c>
    </row>
    <row r="164" customFormat="false" ht="12.8" hidden="false" customHeight="false" outlineLevel="0" collapsed="false">
      <c r="A164" s="1" t="n">
        <v>163</v>
      </c>
      <c r="B164" s="1" t="s">
        <v>329</v>
      </c>
      <c r="C164" s="1" t="n">
        <v>24</v>
      </c>
      <c r="H164" s="3" t="n">
        <v>11</v>
      </c>
      <c r="P164" s="1" t="n">
        <v>2</v>
      </c>
      <c r="W164" s="39" t="n">
        <v>0.6</v>
      </c>
      <c r="X164" s="1" t="n">
        <v>1</v>
      </c>
      <c r="Y164" s="1" t="n">
        <v>1</v>
      </c>
      <c r="Z164" s="1" t="n">
        <v>1</v>
      </c>
      <c r="AA164" s="2" t="n">
        <v>0.75</v>
      </c>
      <c r="AB164" s="26" t="s">
        <v>330</v>
      </c>
      <c r="AC164" s="26" t="s">
        <v>52</v>
      </c>
      <c r="AD164" s="27" t="n">
        <f aca="false">$C164+$D164*2+$E164*0.5+$F164+$G164*0.5</f>
        <v>24</v>
      </c>
      <c r="AE164" s="28" t="n">
        <f aca="false">$H164+$I164*3+$J164*0.5+$K164+$L164*0.5+$M164*0.1+$N164*0.2</f>
        <v>11</v>
      </c>
      <c r="AF164" s="29" t="n">
        <f aca="false">$AD164*$W164*$AA164-$AE164*$X164</f>
        <v>-0.200000000000001</v>
      </c>
      <c r="AG164" s="29" t="n">
        <f aca="false">$O164*$Y164-($P164*$Z164)</f>
        <v>-2</v>
      </c>
      <c r="AH164" s="29" t="n">
        <f aca="false">AG164*3</f>
        <v>-6</v>
      </c>
      <c r="AI164" s="29" t="n">
        <f aca="false">(Q164+S164+U164-R164-T164-V164)*3</f>
        <v>0</v>
      </c>
      <c r="AJ164" s="30" t="n">
        <f aca="false">AF164+AH164+AI164</f>
        <v>-6.2</v>
      </c>
      <c r="AK164" s="31" t="n">
        <f aca="false">AJ164/(AD164+AE164+SUM(O164:V164)*3)</f>
        <v>-0.151219512195122</v>
      </c>
      <c r="AL164" s="7" t="n">
        <f aca="false">0.5+AK164*4</f>
        <v>-0.104878048780488</v>
      </c>
      <c r="AM164" s="3" t="str">
        <f aca="false">IF(AC164="","",IF(AC164="分","分",IF(AJ164=0,"分",IF(AC164="攻",IF(AJ164&gt;0,"一致","不一致"),IF(AJ164&gt;=0,"不一致","一致")))))</f>
        <v>一致</v>
      </c>
      <c r="AN164" s="8" t="n">
        <f aca="false">IF(AC164="","",ABS(AK164))</f>
        <v>0.151219512195122</v>
      </c>
      <c r="AO164" s="3" t="n">
        <f aca="false">AP164-AQ164</f>
        <v>1</v>
      </c>
      <c r="AP164" s="1" t="n">
        <v>4</v>
      </c>
      <c r="AQ164" s="2" t="n">
        <v>3</v>
      </c>
      <c r="AR164" s="3" t="s">
        <v>331</v>
      </c>
      <c r="AT164" s="1" t="s">
        <v>332</v>
      </c>
      <c r="AV164" s="17" t="n">
        <f aca="false">IF(AK164&gt;0.5/4,0.5/4,IF(AK164&lt;0.5/-4,0.5/-4,AK164))</f>
        <v>-0.125</v>
      </c>
      <c r="AX164" s="9" t="n">
        <f aca="false">AW164*((O164+P164+U164+V164)*3+C164+H164+Q164+R164)/60+1</f>
        <v>1</v>
      </c>
    </row>
    <row r="165" customFormat="false" ht="12.8" hidden="false" customHeight="false" outlineLevel="0" collapsed="false">
      <c r="A165" s="1" t="n">
        <v>164</v>
      </c>
      <c r="B165" s="1" t="s">
        <v>333</v>
      </c>
      <c r="C165" s="1" t="n">
        <v>89.5</v>
      </c>
      <c r="D165" s="1" t="n">
        <v>1</v>
      </c>
      <c r="E165" s="1" t="n">
        <v>3</v>
      </c>
      <c r="F165" s="1" t="n">
        <v>7</v>
      </c>
      <c r="G165" s="2" t="n">
        <v>13</v>
      </c>
      <c r="H165" s="3" t="n">
        <v>109</v>
      </c>
      <c r="J165" s="1" t="n">
        <v>2</v>
      </c>
      <c r="K165" s="1" t="n">
        <v>2</v>
      </c>
      <c r="L165" s="4" t="n">
        <v>3</v>
      </c>
      <c r="M165" s="4" t="n">
        <v>60</v>
      </c>
      <c r="O165" s="3" t="n">
        <v>16</v>
      </c>
      <c r="P165" s="1" t="n">
        <v>3</v>
      </c>
      <c r="Q165" s="1" t="n">
        <v>7</v>
      </c>
      <c r="R165" s="1" t="n">
        <v>9</v>
      </c>
      <c r="S165" s="1" t="n">
        <v>2</v>
      </c>
      <c r="T165" s="20" t="n">
        <v>2</v>
      </c>
      <c r="W165" s="3" t="n">
        <v>1</v>
      </c>
      <c r="X165" s="1" t="n">
        <v>0.9</v>
      </c>
      <c r="Y165" s="1" t="n">
        <v>1</v>
      </c>
      <c r="Z165" s="1" t="n">
        <v>0.75</v>
      </c>
      <c r="AA165" s="2" t="n">
        <v>2</v>
      </c>
      <c r="AB165" s="21" t="s">
        <v>334</v>
      </c>
      <c r="AC165" s="5" t="s">
        <v>58</v>
      </c>
      <c r="AD165" s="3" t="n">
        <f aca="false">$C165+$D165*2+$E165*0.5+$F165+$G165*0.5</f>
        <v>106.5</v>
      </c>
      <c r="AE165" s="1" t="n">
        <f aca="false">$H165+$I165*3+$J165*0.5+$K165+$L165*0.5+$M165*0.1+$N165*0.2</f>
        <v>119.5</v>
      </c>
      <c r="AF165" s="1" t="n">
        <f aca="false">$AD165*$W165*$AA165-1.5*$AE165*$X165</f>
        <v>51.675</v>
      </c>
      <c r="AG165" s="1" t="n">
        <f aca="false">$O165*$Y165-2*($P165*$Z165+R165)</f>
        <v>-6.5</v>
      </c>
      <c r="AH165" s="1" t="n">
        <f aca="false">IF($AG165&lt;0,$AG165*1.5,$AG165*3)</f>
        <v>-9.75</v>
      </c>
      <c r="AI165" s="1" t="n">
        <f aca="false">(Q165+S165+U165)*2-(T165+V165)*3</f>
        <v>12</v>
      </c>
      <c r="AJ165" s="2" t="n">
        <f aca="false">AF165+AH165+AI165</f>
        <v>53.925</v>
      </c>
      <c r="AK165" s="6" t="n">
        <f aca="false">AJ165/(AD165+AE165*1.5+(O165+P165+R165+T165+V165)*3+(Q165+S165+U165)*2)</f>
        <v>0.136952380952381</v>
      </c>
      <c r="AL165" s="7" t="n">
        <f aca="false">0.5+AK165*4</f>
        <v>1.04780952380952</v>
      </c>
      <c r="AM165" s="3" t="str">
        <f aca="false">IF(AC165="","",IF(AC165="分","分",IF(AJ165=0,"分",IF(AC165="攻",IF(AJ165&gt;0,"一致","不一致"),IF(AJ165&gt;=0,"不一致","一致")))))</f>
        <v>一致</v>
      </c>
      <c r="AN165" s="8" t="n">
        <f aca="false">IF(AC165="","",ABS(AK165))</f>
        <v>0.136952380952381</v>
      </c>
      <c r="AO165" s="3" t="n">
        <f aca="false">AP165-AQ165</f>
        <v>1</v>
      </c>
      <c r="AP165" s="1" t="n">
        <v>4</v>
      </c>
      <c r="AQ165" s="2" t="n">
        <v>3</v>
      </c>
      <c r="AR165" s="3" t="s">
        <v>54</v>
      </c>
      <c r="AT165" s="1" t="s">
        <v>53</v>
      </c>
      <c r="AV165" s="17" t="n">
        <f aca="false">IF(AK165&gt;0.5/4,0.5/4,IF(AK165&lt;0.5/-4,0.5/-4,AK165))</f>
        <v>0.125</v>
      </c>
      <c r="AX165" s="9" t="n">
        <f aca="false">AW165*((O165+P165+U165+V165)*3+C165+H165+Q165+R165)/60+1</f>
        <v>1</v>
      </c>
    </row>
    <row r="166" customFormat="false" ht="12.8" hidden="false" customHeight="false" outlineLevel="0" collapsed="false">
      <c r="A166" s="1" t="n">
        <v>165</v>
      </c>
      <c r="B166" s="1" t="s">
        <v>335</v>
      </c>
      <c r="C166" s="1" t="n">
        <v>15</v>
      </c>
      <c r="H166" s="3" t="n">
        <v>15</v>
      </c>
      <c r="O166" s="3" t="n">
        <v>3</v>
      </c>
      <c r="W166" s="3" t="n">
        <v>1</v>
      </c>
      <c r="X166" s="1" t="n">
        <v>1</v>
      </c>
      <c r="Y166" s="1" t="n">
        <v>1</v>
      </c>
      <c r="Z166" s="1" t="n">
        <v>1</v>
      </c>
      <c r="AA166" s="2" t="n">
        <v>0.75</v>
      </c>
      <c r="AB166" s="32" t="s">
        <v>336</v>
      </c>
      <c r="AC166" s="5" t="s">
        <v>52</v>
      </c>
      <c r="AD166" s="3" t="n">
        <f aca="false">$C166+$D166*2+$E166*0.5+$F166+$G166*0.5</f>
        <v>15</v>
      </c>
      <c r="AE166" s="1" t="n">
        <f aca="false">$H166+$I166*3+$J166*0.5+$K166+$L166*0.5+$M166*0.1+$N166*0.2</f>
        <v>15</v>
      </c>
      <c r="AF166" s="1" t="n">
        <f aca="false">$AD166*$W166*$AA166-1.5*$AE166*$X166</f>
        <v>-11.25</v>
      </c>
      <c r="AG166" s="1" t="n">
        <f aca="false">$O166*$Y166-2*($P166*$Z166+R166)</f>
        <v>3</v>
      </c>
      <c r="AH166" s="1" t="n">
        <f aca="false">IF($AG166&lt;0,$AG166*1.5,$AG166*3)</f>
        <v>9</v>
      </c>
      <c r="AI166" s="1" t="n">
        <f aca="false">(Q166+S166+U166)*2-(T166+V166)*3</f>
        <v>0</v>
      </c>
      <c r="AJ166" s="2" t="n">
        <f aca="false">AF166+AH166+AI166</f>
        <v>-2.25</v>
      </c>
      <c r="AK166" s="6" t="n">
        <f aca="false">AJ166/(AD166+AE166*1.5+(O166+P166+R166+T166+V166)*3+(Q166+S166+U166)*2)</f>
        <v>-0.0483870967741936</v>
      </c>
      <c r="AL166" s="7" t="n">
        <f aca="false">0.5+AK166*4</f>
        <v>0.306451612903226</v>
      </c>
      <c r="AM166" s="3" t="str">
        <f aca="false">IF(AC166="","",IF(AC166="分","分",IF(AJ166=0,"分",IF(AC166="攻",IF(AJ166&gt;0,"一致","不一致"),IF(AJ166&gt;=0,"不一致","一致")))))</f>
        <v>一致</v>
      </c>
      <c r="AN166" s="8" t="n">
        <f aca="false">IF(AC166="","",ABS(AK166))</f>
        <v>0.0483870967741936</v>
      </c>
      <c r="AO166" s="3" t="n">
        <f aca="false">AP166-AQ166</f>
        <v>1</v>
      </c>
      <c r="AP166" s="1" t="n">
        <v>3</v>
      </c>
      <c r="AQ166" s="2" t="n">
        <v>2</v>
      </c>
      <c r="AR166" s="3" t="s">
        <v>54</v>
      </c>
      <c r="AT166" s="1" t="s">
        <v>73</v>
      </c>
      <c r="AV166" s="17" t="n">
        <f aca="false">IF(AK166&gt;0.5/4,0.5/4,IF(AK166&lt;0.5/-4,0.5/-4,AK166))</f>
        <v>-0.0483870967741936</v>
      </c>
      <c r="AX166" s="9" t="n">
        <f aca="false">AW166*((O166+P166+U166+V166)*3+C166+H166+Q166+R166)/60+1</f>
        <v>1</v>
      </c>
    </row>
    <row r="167" customFormat="false" ht="12.8" hidden="false" customHeight="false" outlineLevel="0" collapsed="false">
      <c r="A167" s="1" t="n">
        <v>166</v>
      </c>
      <c r="B167" s="1" t="s">
        <v>337</v>
      </c>
      <c r="C167" s="1" t="n">
        <v>23</v>
      </c>
      <c r="E167" s="1" t="n">
        <v>2</v>
      </c>
      <c r="G167" s="2" t="n">
        <v>2</v>
      </c>
      <c r="H167" s="3" t="n">
        <v>14</v>
      </c>
      <c r="M167" s="4" t="n">
        <v>24</v>
      </c>
      <c r="O167" s="3" t="n">
        <v>5</v>
      </c>
      <c r="P167" s="1" t="n">
        <v>2</v>
      </c>
      <c r="S167" s="1" t="n">
        <v>1</v>
      </c>
      <c r="T167" s="1" t="n">
        <v>1</v>
      </c>
      <c r="W167" s="3" t="n">
        <v>1</v>
      </c>
      <c r="X167" s="36" t="n">
        <v>1.1</v>
      </c>
      <c r="Y167" s="1" t="n">
        <v>0.75</v>
      </c>
      <c r="Z167" s="1" t="n">
        <v>1</v>
      </c>
      <c r="AA167" s="2" t="n">
        <v>0.75</v>
      </c>
      <c r="AB167" s="33" t="s">
        <v>338</v>
      </c>
      <c r="AC167" s="5" t="s">
        <v>52</v>
      </c>
      <c r="AD167" s="3" t="n">
        <f aca="false">$C167+$D167*2+$E167*0.5+$F167+$G167*0.5</f>
        <v>25</v>
      </c>
      <c r="AE167" s="1" t="n">
        <f aca="false">$H167+$I167*3+$J167*0.5+$K167+$L167*0.5+$M167*0.1+$N167*0.2</f>
        <v>16.4</v>
      </c>
      <c r="AF167" s="1" t="n">
        <f aca="false">$AD167*$W167*$AA167-1.5*$AE167*$X167</f>
        <v>-8.31</v>
      </c>
      <c r="AG167" s="1" t="n">
        <f aca="false">$O167*$Y167-2*($P167*$Z167+R167)</f>
        <v>-0.25</v>
      </c>
      <c r="AH167" s="1" t="n">
        <f aca="false">IF($AG167&lt;0,$AG167*1.5,$AG167*3)</f>
        <v>-0.375</v>
      </c>
      <c r="AI167" s="1" t="n">
        <f aca="false">(Q167+S167+U167)*2-(T167+V167)*3</f>
        <v>-1</v>
      </c>
      <c r="AJ167" s="2" t="n">
        <f aca="false">AF167+AH167+AI167</f>
        <v>-9.685</v>
      </c>
      <c r="AK167" s="6" t="n">
        <f aca="false">AJ167/(AD167+AE167*1.5+(O167+P167+R167+T167+V167)*3+(Q167+S167+U167)*2)</f>
        <v>-0.128108465608466</v>
      </c>
      <c r="AL167" s="7" t="n">
        <f aca="false">0.5+AK167*4</f>
        <v>-0.0124338624338624</v>
      </c>
      <c r="AM167" s="3" t="str">
        <f aca="false">IF(AC167="","",IF(AC167="分","分",IF(AJ167=0,"分",IF(AC167="攻",IF(AJ167&gt;0,"一致","不一致"),IF(AJ167&gt;=0,"不一致","一致")))))</f>
        <v>一致</v>
      </c>
      <c r="AN167" s="8" t="n">
        <f aca="false">IF(AC167="","",ABS(AK167))</f>
        <v>0.128108465608466</v>
      </c>
      <c r="AO167" s="3" t="n">
        <f aca="false">AP167-AQ167</f>
        <v>0</v>
      </c>
      <c r="AP167" s="1" t="n">
        <v>3</v>
      </c>
      <c r="AQ167" s="2" t="n">
        <v>3</v>
      </c>
      <c r="AR167" s="3" t="s">
        <v>59</v>
      </c>
      <c r="AT167" s="1" t="s">
        <v>54</v>
      </c>
      <c r="AV167" s="17" t="n">
        <f aca="false">IF(AK167&gt;0.5/4,0.5/4,IF(AK167&lt;0.5/-4,0.5/-4,AK167))</f>
        <v>-0.125</v>
      </c>
      <c r="AX167" s="9" t="n">
        <f aca="false">AW167*((O167+P167+U167+V167)*3+C167+H167+Q167+R167)/60+1</f>
        <v>1</v>
      </c>
    </row>
    <row r="168" customFormat="false" ht="12.8" hidden="false" customHeight="false" outlineLevel="0" collapsed="false">
      <c r="A168" s="1" t="n">
        <v>167</v>
      </c>
      <c r="B168" s="1" t="s">
        <v>339</v>
      </c>
      <c r="C168" s="1" t="n">
        <v>18</v>
      </c>
      <c r="E168" s="1" t="n">
        <v>1</v>
      </c>
      <c r="H168" s="3" t="n">
        <v>7</v>
      </c>
      <c r="O168" s="3" t="n">
        <v>6</v>
      </c>
      <c r="P168" s="1" t="n">
        <v>1</v>
      </c>
      <c r="R168" s="1" t="n">
        <v>3</v>
      </c>
      <c r="W168" s="39" t="n">
        <v>0.8</v>
      </c>
      <c r="X168" s="1" t="n">
        <v>1</v>
      </c>
      <c r="Y168" s="1" t="n">
        <v>0.75</v>
      </c>
      <c r="Z168" s="1" t="n">
        <v>0.75</v>
      </c>
      <c r="AA168" s="2" t="n">
        <v>0.75</v>
      </c>
      <c r="AB168" s="33" t="s">
        <v>340</v>
      </c>
      <c r="AC168" s="5" t="s">
        <v>58</v>
      </c>
      <c r="AD168" s="3" t="n">
        <f aca="false">$C168+$D168*2+$E168*0.5+$F168+$G168*0.5</f>
        <v>18.5</v>
      </c>
      <c r="AE168" s="1" t="n">
        <f aca="false">$H168+$I168*3+$J168*0.5+$K168+$L168*0.5+$M168*0.1+$N168*0.2</f>
        <v>7</v>
      </c>
      <c r="AF168" s="1" t="n">
        <f aca="false">$AD168*$W168*$AA168-1.5*$AE168*$X168</f>
        <v>0.600000000000001</v>
      </c>
      <c r="AG168" s="1" t="n">
        <f aca="false">$O168*$Y168-2*($P168*$Z168+R168)</f>
        <v>-3</v>
      </c>
      <c r="AH168" s="1" t="n">
        <f aca="false">IF($AG168&lt;0,$AG168*1.5,$AG168*3)</f>
        <v>-4.5</v>
      </c>
      <c r="AI168" s="1" t="n">
        <f aca="false">(Q168+S168+U168)*2-(T168+V168)*3</f>
        <v>0</v>
      </c>
      <c r="AJ168" s="2" t="n">
        <f aca="false">AF168+AH168+AI168</f>
        <v>-3.9</v>
      </c>
      <c r="AK168" s="6" t="n">
        <f aca="false">AJ168/(AD168+AE168*1.5+(O168+P168+R168+T168+V168)*3+(Q168+S168+U168)*2)</f>
        <v>-0.0661016949152542</v>
      </c>
      <c r="AL168" s="7" t="n">
        <f aca="false">0.5+AK168*4</f>
        <v>0.235593220338983</v>
      </c>
      <c r="AM168" s="3" t="str">
        <f aca="false">IF(AC168="","",IF(AC168="分","分",IF(AJ168=0,"分",IF(AC168="攻",IF(AJ168&gt;0,"一致","不一致"),IF(AJ168&gt;=0,"不一致","一致")))))</f>
        <v>不一致</v>
      </c>
      <c r="AN168" s="8" t="n">
        <f aca="false">IF(AC168="","",ABS(AK168))</f>
        <v>0.0661016949152542</v>
      </c>
      <c r="AO168" s="3" t="n">
        <f aca="false">AP168-AQ168</f>
        <v>0</v>
      </c>
      <c r="AP168" s="1" t="n">
        <v>2</v>
      </c>
      <c r="AQ168" s="2" t="n">
        <v>2</v>
      </c>
      <c r="AR168" s="3" t="s">
        <v>53</v>
      </c>
      <c r="AT168" s="1" t="s">
        <v>54</v>
      </c>
      <c r="AV168" s="17" t="n">
        <f aca="false">IF(AK168&gt;0.5/4,0.5/4,IF(AK168&lt;0.5/-4,0.5/-4,AK168))</f>
        <v>-0.0661016949152542</v>
      </c>
      <c r="AX168" s="9" t="n">
        <f aca="false">AW168*((O168+P168+U168+V168)*3+C168+H168+Q168+R168)/60+1</f>
        <v>1</v>
      </c>
    </row>
    <row r="169" customFormat="false" ht="12.8" hidden="false" customHeight="false" outlineLevel="0" collapsed="false">
      <c r="A169" s="1" t="n">
        <v>168</v>
      </c>
      <c r="B169" s="1" t="s">
        <v>341</v>
      </c>
      <c r="C169" s="1" t="n">
        <v>12</v>
      </c>
      <c r="H169" s="3" t="n">
        <v>14</v>
      </c>
      <c r="L169" s="4" t="n">
        <v>1</v>
      </c>
      <c r="M169" s="4" t="n">
        <v>12</v>
      </c>
      <c r="N169" s="2" t="n">
        <v>2</v>
      </c>
      <c r="O169" s="3" t="n">
        <v>5</v>
      </c>
      <c r="P169" s="1" t="n">
        <v>3</v>
      </c>
      <c r="R169" s="1" t="n">
        <v>2</v>
      </c>
      <c r="S169" s="1" t="n">
        <v>1</v>
      </c>
      <c r="W169" s="3" t="n">
        <v>1.2</v>
      </c>
      <c r="X169" s="36" t="n">
        <v>0.7</v>
      </c>
      <c r="Y169" s="1" t="n">
        <v>1</v>
      </c>
      <c r="Z169" s="1" t="n">
        <v>1</v>
      </c>
      <c r="AA169" s="2" t="n">
        <v>1</v>
      </c>
      <c r="AB169" s="5" t="s">
        <v>342</v>
      </c>
      <c r="AC169" s="5" t="s">
        <v>52</v>
      </c>
      <c r="AD169" s="3" t="n">
        <f aca="false">$C169+$D169*2+$E169*0.5+$F169+$G169*0.5</f>
        <v>12</v>
      </c>
      <c r="AE169" s="1" t="n">
        <f aca="false">$H169+$I169*3+$J169*0.5+$K169+$L169*0.5+$M169*0.1+$N169*0.2</f>
        <v>16.1</v>
      </c>
      <c r="AF169" s="1" t="n">
        <f aca="false">$AD169*$W169*$AA169-1.5*$AE169*$X169</f>
        <v>-2.505</v>
      </c>
      <c r="AG169" s="1" t="n">
        <f aca="false">$O169*$Y169-2*($P169*$Z169+R169)</f>
        <v>-5</v>
      </c>
      <c r="AH169" s="1" t="n">
        <f aca="false">IF($AG169&lt;0,$AG169*1.5,$AG169*3)</f>
        <v>-7.5</v>
      </c>
      <c r="AI169" s="1" t="n">
        <f aca="false">(Q169+S169+U169)*2-(T169+V169)*3</f>
        <v>2</v>
      </c>
      <c r="AJ169" s="2" t="n">
        <f aca="false">AF169+AH169+AI169</f>
        <v>-8.005</v>
      </c>
      <c r="AK169" s="6" t="n">
        <f aca="false">AJ169/(AD169+AE169*1.5+(O169+P169+R169+T169+V169)*3+(Q169+S169+U169)*2)</f>
        <v>-0.117461482024945</v>
      </c>
      <c r="AL169" s="7" t="n">
        <f aca="false">0.5+AK169*4</f>
        <v>0.0301540719002202</v>
      </c>
      <c r="AM169" s="3" t="str">
        <f aca="false">IF(AC169="","",IF(AC169="分","分",IF(AJ169=0,"分",IF(AC169="攻",IF(AJ169&gt;0,"一致","不一致"),IF(AJ169&gt;=0,"不一致","一致")))))</f>
        <v>一致</v>
      </c>
      <c r="AN169" s="8" t="n">
        <f aca="false">IF(AC169="","",ABS(AK169))</f>
        <v>0.117461482024945</v>
      </c>
      <c r="AO169" s="3" t="n">
        <f aca="false">AP169-AQ169</f>
        <v>3</v>
      </c>
      <c r="AP169" s="1" t="n">
        <v>4</v>
      </c>
      <c r="AQ169" s="2" t="n">
        <v>1</v>
      </c>
      <c r="AR169" s="3" t="s">
        <v>73</v>
      </c>
      <c r="AT169" s="1" t="s">
        <v>105</v>
      </c>
      <c r="AV169" s="17" t="n">
        <f aca="false">IF(AK169&gt;0.5/4,0.5/4,IF(AK169&lt;0.5/-4,0.5/-4,AK169))</f>
        <v>-0.117461482024945</v>
      </c>
      <c r="AX169" s="9" t="n">
        <f aca="false">AW169*((O169+P169+U169+V169)*3+C169+H169+Q169+R169)/60+1</f>
        <v>1</v>
      </c>
    </row>
    <row r="170" customFormat="false" ht="12.8" hidden="false" customHeight="false" outlineLevel="0" collapsed="false">
      <c r="A170" s="1" t="n">
        <v>169</v>
      </c>
      <c r="B170" s="1" t="s">
        <v>343</v>
      </c>
      <c r="C170" s="1" t="n">
        <v>43</v>
      </c>
      <c r="E170" s="1" t="n">
        <v>2</v>
      </c>
      <c r="G170" s="2" t="n">
        <v>6</v>
      </c>
      <c r="H170" s="3" t="n">
        <v>24</v>
      </c>
      <c r="J170" s="1" t="n">
        <v>2</v>
      </c>
      <c r="L170" s="4" t="n">
        <v>2</v>
      </c>
      <c r="M170" s="4" t="n">
        <v>48</v>
      </c>
      <c r="O170" s="3" t="n">
        <v>30</v>
      </c>
      <c r="P170" s="1" t="n">
        <v>29</v>
      </c>
      <c r="Q170" s="1" t="n">
        <v>1</v>
      </c>
      <c r="R170" s="1" t="n">
        <v>9</v>
      </c>
      <c r="S170" s="1" t="n">
        <v>3</v>
      </c>
      <c r="W170" s="3" t="n">
        <v>1</v>
      </c>
      <c r="X170" s="1" t="n">
        <v>1.1</v>
      </c>
      <c r="Y170" s="1" t="n">
        <v>1</v>
      </c>
      <c r="Z170" s="1" t="n">
        <v>1</v>
      </c>
      <c r="AA170" s="2" t="n">
        <v>1.5</v>
      </c>
      <c r="AB170" s="18" t="s">
        <v>344</v>
      </c>
      <c r="AC170" s="5" t="s">
        <v>52</v>
      </c>
      <c r="AD170" s="3" t="n">
        <f aca="false">$C170+$D170*2+$E170*0.5+$F170+$G170*0.5</f>
        <v>47</v>
      </c>
      <c r="AE170" s="1" t="n">
        <f aca="false">$H170+$I170*3+$J170*0.5+$K170+$L170*0.5+$M170*0.1+$N170*0.2</f>
        <v>30.8</v>
      </c>
      <c r="AF170" s="1" t="n">
        <f aca="false">$AD170*$W170*$AA170-1.5*$AE170*$X170</f>
        <v>19.68</v>
      </c>
      <c r="AG170" s="1" t="n">
        <f aca="false">$O170*$Y170-2*($P170*$Z170+R170)</f>
        <v>-46</v>
      </c>
      <c r="AH170" s="1" t="n">
        <f aca="false">IF($AG170&lt;0,$AG170*1.5,$AG170*3)</f>
        <v>-69</v>
      </c>
      <c r="AI170" s="1" t="n">
        <f aca="false">(Q170+S170+U170)*2-(T170+V170)*3</f>
        <v>8</v>
      </c>
      <c r="AJ170" s="2" t="n">
        <f aca="false">AF170+AH170+AI170</f>
        <v>-41.32</v>
      </c>
      <c r="AK170" s="6" t="n">
        <f aca="false">AJ170/(AD170+AE170*1.5+(O170+P170+R170+T170+V170)*3+(Q170+S170+U170)*2)</f>
        <v>-0.135386631716907</v>
      </c>
      <c r="AL170" s="7" t="n">
        <f aca="false">0.5+AK170*4</f>
        <v>-0.0415465268676279</v>
      </c>
      <c r="AM170" s="3" t="str">
        <f aca="false">IF(AC170="","",IF(AC170="分","分",IF(AJ170=0,"分",IF(AC170="攻",IF(AJ170&gt;0,"一致","不一致"),IF(AJ170&gt;=0,"不一致","一致")))))</f>
        <v>一致</v>
      </c>
      <c r="AN170" s="8" t="n">
        <f aca="false">IF(AC170="","",ABS(AK170))</f>
        <v>0.135386631716907</v>
      </c>
      <c r="AO170" s="3" t="n">
        <f aca="false">AP170-AQ170</f>
        <v>-1</v>
      </c>
      <c r="AP170" s="1" t="n">
        <v>4</v>
      </c>
      <c r="AQ170" s="2" t="n">
        <v>5</v>
      </c>
      <c r="AR170" s="3" t="s">
        <v>59</v>
      </c>
      <c r="AT170" s="1" t="s">
        <v>54</v>
      </c>
      <c r="AV170" s="17" t="n">
        <f aca="false">IF(AK170&gt;0.5/4,0.5/4,IF(AK170&lt;0.5/-4,0.5/-4,AK170))</f>
        <v>-0.125</v>
      </c>
      <c r="AX170" s="9" t="n">
        <f aca="false">AW170*((O170+P170+U170+V170)*3+C170+H170+Q170+R170)/60+1</f>
        <v>1</v>
      </c>
    </row>
    <row r="171" customFormat="false" ht="12.8" hidden="false" customHeight="false" outlineLevel="0" collapsed="false">
      <c r="A171" s="1" t="n">
        <v>170</v>
      </c>
      <c r="B171" s="1" t="s">
        <v>345</v>
      </c>
      <c r="C171" s="1" t="n">
        <v>27</v>
      </c>
      <c r="E171" s="1" t="n">
        <v>1</v>
      </c>
      <c r="H171" s="3" t="n">
        <v>24</v>
      </c>
      <c r="O171" s="3" t="n">
        <v>1</v>
      </c>
      <c r="Q171" s="1" t="n">
        <v>1</v>
      </c>
      <c r="W171" s="3" t="n">
        <v>1</v>
      </c>
      <c r="X171" s="1" t="n">
        <v>1</v>
      </c>
      <c r="Y171" s="1" t="n">
        <v>1</v>
      </c>
      <c r="Z171" s="1" t="n">
        <v>1</v>
      </c>
      <c r="AA171" s="2" t="n">
        <v>1</v>
      </c>
      <c r="AC171" s="5" t="s">
        <v>52</v>
      </c>
      <c r="AD171" s="3" t="n">
        <f aca="false">$C171+$D171*2+$E171*0.5+$F171+$G171*0.5</f>
        <v>27.5</v>
      </c>
      <c r="AE171" s="1" t="n">
        <f aca="false">$H171+$I171*3+$J171*0.5+$K171+$L171*0.5+$M171*0.1+$N171*0.2</f>
        <v>24</v>
      </c>
      <c r="AF171" s="1" t="n">
        <f aca="false">$AD171*$W171*$AA171-1.5*$AE171*$X171</f>
        <v>-8.5</v>
      </c>
      <c r="AG171" s="1" t="n">
        <f aca="false">$O171*$Y171-2*($P171*$Z171+R171)</f>
        <v>1</v>
      </c>
      <c r="AH171" s="1" t="n">
        <f aca="false">IF($AG171&lt;0,$AG171*1.5,$AG171*3)</f>
        <v>3</v>
      </c>
      <c r="AI171" s="1" t="n">
        <f aca="false">(Q171+S171+U171)*2-(T171+V171)*3</f>
        <v>2</v>
      </c>
      <c r="AJ171" s="2" t="n">
        <f aca="false">AF171+AH171+AI171</f>
        <v>-3.5</v>
      </c>
      <c r="AK171" s="6" t="n">
        <f aca="false">AJ171/(AD171+AE171*1.5+(O171+P171+R171+T171+V171)*3+(Q171+S171+U171)*2)</f>
        <v>-0.0510948905109489</v>
      </c>
      <c r="AL171" s="7" t="n">
        <f aca="false">0.5+AK171*4</f>
        <v>0.295620437956204</v>
      </c>
      <c r="AM171" s="3" t="str">
        <f aca="false">IF(AC171="","",IF(AC171="分","分",IF(AJ171=0,"分",IF(AC171="攻",IF(AJ171&gt;0,"一致","不一致"),IF(AJ171&gt;=0,"不一致","一致")))))</f>
        <v>一致</v>
      </c>
      <c r="AN171" s="8" t="n">
        <f aca="false">IF(AC171="","",ABS(AK171))</f>
        <v>0.0510948905109489</v>
      </c>
      <c r="AO171" s="3" t="n">
        <f aca="false">AP171-AQ171</f>
        <v>2</v>
      </c>
      <c r="AP171" s="1" t="n">
        <v>4</v>
      </c>
      <c r="AQ171" s="2" t="n">
        <v>2</v>
      </c>
      <c r="AR171" s="3" t="s">
        <v>54</v>
      </c>
      <c r="AT171" s="1" t="s">
        <v>90</v>
      </c>
      <c r="AU171" s="2" t="s">
        <v>73</v>
      </c>
      <c r="AV171" s="17" t="n">
        <f aca="false">IF(AK171&gt;0.5/4,0.5/4,IF(AK171&lt;0.5/-4,0.5/-4,AK171))</f>
        <v>-0.0510948905109489</v>
      </c>
      <c r="AX171" s="9" t="n">
        <f aca="false">AW171*((O171+P171+U171+V171)*3+C171+H171+Q171+R171)/60+1</f>
        <v>1</v>
      </c>
    </row>
    <row r="172" customFormat="false" ht="12.8" hidden="false" customHeight="false" outlineLevel="0" collapsed="false">
      <c r="A172" s="1" t="n">
        <v>171</v>
      </c>
      <c r="B172" s="4" t="s">
        <v>346</v>
      </c>
      <c r="C172" s="1" t="n">
        <v>36</v>
      </c>
      <c r="E172" s="1" t="n">
        <v>1</v>
      </c>
      <c r="G172" s="2" t="n">
        <v>2</v>
      </c>
      <c r="H172" s="3" t="n">
        <v>21</v>
      </c>
      <c r="J172" s="1" t="n">
        <v>1</v>
      </c>
      <c r="M172" s="4" t="n">
        <v>24</v>
      </c>
      <c r="O172" s="3" t="n">
        <v>15</v>
      </c>
      <c r="P172" s="1" t="n">
        <v>13</v>
      </c>
      <c r="Q172" s="1" t="n">
        <v>10</v>
      </c>
      <c r="R172" s="1" t="n">
        <v>3</v>
      </c>
      <c r="S172" s="1" t="n">
        <v>1</v>
      </c>
      <c r="W172" s="3" t="n">
        <v>1.2</v>
      </c>
      <c r="X172" s="1" t="n">
        <v>1</v>
      </c>
      <c r="Y172" s="1" t="n">
        <v>0.75</v>
      </c>
      <c r="Z172" s="1" t="n">
        <v>1</v>
      </c>
      <c r="AA172" s="2" t="n">
        <v>0.75</v>
      </c>
      <c r="AB172" s="33" t="s">
        <v>347</v>
      </c>
      <c r="AC172" s="5" t="s">
        <v>58</v>
      </c>
      <c r="AD172" s="3" t="n">
        <f aca="false">$C172+$D172*2+$E172*0.5+$F172+$G172*0.5</f>
        <v>37.5</v>
      </c>
      <c r="AE172" s="1" t="n">
        <f aca="false">$H172+$I172*3+$J172*0.5+$K172+$L172*0.5+$M172*0.1+$N172*0.2</f>
        <v>23.9</v>
      </c>
      <c r="AF172" s="1" t="n">
        <f aca="false">$AD172*$W172*$AA172-1.5*$AE172*$X172</f>
        <v>-2.09999999999999</v>
      </c>
      <c r="AG172" s="1" t="n">
        <f aca="false">$O172*$Y172-2*($P172*$Z172+R172)</f>
        <v>-20.75</v>
      </c>
      <c r="AH172" s="1" t="n">
        <f aca="false">IF($AG172&lt;0,$AG172*1.5,$AG172*3)</f>
        <v>-31.125</v>
      </c>
      <c r="AI172" s="1" t="n">
        <f aca="false">(Q172+S172+U172)*2-(T172+V172)*3</f>
        <v>22</v>
      </c>
      <c r="AJ172" s="2" t="n">
        <f aca="false">AF172+AH172+AI172</f>
        <v>-11.225</v>
      </c>
      <c r="AK172" s="6" t="n">
        <f aca="false">AJ172/(AD172+AE172*1.5+(O172+P172+R172+T172+V172)*3+(Q172+S172+U172)*2)</f>
        <v>-0.0595964958853199</v>
      </c>
      <c r="AL172" s="7" t="n">
        <f aca="false">0.5+AK172*4</f>
        <v>0.261614016458721</v>
      </c>
      <c r="AM172" s="3" t="str">
        <f aca="false">IF(AC172="","",IF(AC172="分","分",IF(AJ172=0,"分",IF(AC172="攻",IF(AJ172&gt;0,"一致","不一致"),IF(AJ172&gt;=0,"不一致","一致")))))</f>
        <v>不一致</v>
      </c>
      <c r="AN172" s="8" t="n">
        <f aca="false">IF(AC172="","",ABS(AK172))</f>
        <v>0.0595964958853199</v>
      </c>
      <c r="AO172" s="3" t="n">
        <f aca="false">AP172-AQ172</f>
        <v>0</v>
      </c>
      <c r="AP172" s="1" t="n">
        <v>5</v>
      </c>
      <c r="AQ172" s="2" t="n">
        <v>5</v>
      </c>
      <c r="AR172" s="3" t="s">
        <v>54</v>
      </c>
      <c r="AT172" s="1" t="s">
        <v>59</v>
      </c>
      <c r="AV172" s="17" t="n">
        <f aca="false">IF(AK172&gt;0.5/4,0.5/4,IF(AK172&lt;0.5/-4,0.5/-4,AK172))</f>
        <v>-0.0595964958853199</v>
      </c>
      <c r="AX172" s="9" t="n">
        <f aca="false">AW172*((O172+P172+U172+V172)*3+C172+H172+Q172+R172)/60+1</f>
        <v>1</v>
      </c>
    </row>
    <row r="173" customFormat="false" ht="12.8" hidden="false" customHeight="false" outlineLevel="0" collapsed="false">
      <c r="A173" s="1" t="n">
        <v>172</v>
      </c>
      <c r="B173" s="1" t="s">
        <v>348</v>
      </c>
      <c r="C173" s="1" t="n">
        <v>12</v>
      </c>
      <c r="H173" s="3" t="n">
        <v>8.5</v>
      </c>
      <c r="J173" s="1" t="n">
        <v>1</v>
      </c>
      <c r="O173" s="3" t="n">
        <v>8</v>
      </c>
      <c r="P173" s="1" t="n">
        <v>3</v>
      </c>
      <c r="R173" s="1" t="n">
        <v>1</v>
      </c>
      <c r="W173" s="3" t="n">
        <v>0.9</v>
      </c>
      <c r="X173" s="38" t="n">
        <v>1.3</v>
      </c>
      <c r="Y173" s="1" t="n">
        <v>1</v>
      </c>
      <c r="Z173" s="1" t="n">
        <v>1</v>
      </c>
      <c r="AA173" s="2" t="n">
        <v>1</v>
      </c>
      <c r="AB173" s="5" t="s">
        <v>349</v>
      </c>
      <c r="AC173" s="5" t="s">
        <v>52</v>
      </c>
      <c r="AD173" s="3" t="n">
        <f aca="false">$C173+$D173*2+$E173*0.5+$F173+$G173*0.5</f>
        <v>12</v>
      </c>
      <c r="AE173" s="1" t="n">
        <f aca="false">$H173+$I173*3+$J173*0.5+$K173+$L173*0.5+$M173*0.1+$N173*0.2</f>
        <v>9</v>
      </c>
      <c r="AF173" s="1" t="n">
        <f aca="false">$AD173*$W173*$AA173-1.5*$AE173*$X173</f>
        <v>-6.75</v>
      </c>
      <c r="AG173" s="1" t="n">
        <f aca="false">$O173*$Y173-2*($P173*$Z173+R173)</f>
        <v>0</v>
      </c>
      <c r="AH173" s="1" t="n">
        <f aca="false">IF($AG173&lt;0,$AG173*1.5,$AG173*3)</f>
        <v>0</v>
      </c>
      <c r="AI173" s="1" t="n">
        <f aca="false">(Q173+S173+U173)*2-(T173+V173)*3</f>
        <v>0</v>
      </c>
      <c r="AJ173" s="2" t="n">
        <f aca="false">AF173+AH173+AI173</f>
        <v>-6.75</v>
      </c>
      <c r="AK173" s="6" t="n">
        <f aca="false">AJ173/(AD173+AE173*1.5+(O173+P173+R173+T173+V173)*3+(Q173+S173+U173)*2)</f>
        <v>-0.109756097560976</v>
      </c>
      <c r="AL173" s="7" t="n">
        <f aca="false">0.5+AK173*4</f>
        <v>0.0609756097560976</v>
      </c>
      <c r="AM173" s="3" t="str">
        <f aca="false">IF(AC173="","",IF(AC173="分","分",IF(AJ173=0,"分",IF(AC173="攻",IF(AJ173&gt;0,"一致","不一致"),IF(AJ173&gt;=0,"不一致","一致")))))</f>
        <v>一致</v>
      </c>
      <c r="AN173" s="8" t="n">
        <f aca="false">IF(AC173="","",ABS(AK173))</f>
        <v>0.109756097560976</v>
      </c>
      <c r="AO173" s="3" t="n">
        <f aca="false">AP173-AQ173</f>
        <v>-2</v>
      </c>
      <c r="AP173" s="1" t="n">
        <v>3</v>
      </c>
      <c r="AQ173" s="2" t="n">
        <v>5</v>
      </c>
      <c r="AR173" s="3" t="s">
        <v>59</v>
      </c>
      <c r="AT173" s="1" t="s">
        <v>54</v>
      </c>
      <c r="AV173" s="17" t="n">
        <f aca="false">IF(AK173&gt;0.5/4,0.5/4,IF(AK173&lt;0.5/-4,0.5/-4,AK173))</f>
        <v>-0.109756097560976</v>
      </c>
      <c r="AX173" s="9" t="n">
        <f aca="false">AW173*((O173+P173+U173+V173)*3+C173+H173+Q173+R173)/60+1</f>
        <v>1</v>
      </c>
    </row>
    <row r="174" customFormat="false" ht="12.8" hidden="false" customHeight="false" outlineLevel="0" collapsed="false">
      <c r="A174" s="1" t="n">
        <v>173</v>
      </c>
      <c r="B174" s="1" t="s">
        <v>350</v>
      </c>
      <c r="C174" s="1" t="n">
        <v>14</v>
      </c>
      <c r="E174" s="1" t="n">
        <v>1</v>
      </c>
      <c r="H174" s="3" t="n">
        <v>8.5</v>
      </c>
      <c r="O174" s="3" t="n">
        <v>5</v>
      </c>
      <c r="P174" s="1" t="n">
        <v>2</v>
      </c>
      <c r="R174" s="1" t="n">
        <v>1</v>
      </c>
      <c r="S174" s="1" t="n">
        <v>1</v>
      </c>
      <c r="W174" s="3" t="n">
        <v>1</v>
      </c>
      <c r="X174" s="36" t="n">
        <v>1.2</v>
      </c>
      <c r="Y174" s="1" t="n">
        <v>1</v>
      </c>
      <c r="Z174" s="1" t="n">
        <v>0.75</v>
      </c>
      <c r="AA174" s="2" t="n">
        <v>1</v>
      </c>
      <c r="AB174" s="5" t="s">
        <v>351</v>
      </c>
      <c r="AC174" s="5" t="s">
        <v>58</v>
      </c>
      <c r="AD174" s="3" t="n">
        <f aca="false">$C174+$D174*2+$E174*0.5+$F174+$G174*0.5</f>
        <v>14.5</v>
      </c>
      <c r="AE174" s="1" t="n">
        <f aca="false">$H174+$I174*3+$J174*0.5+$K174+$L174*0.5+$M174*0.1+$N174*0.2</f>
        <v>8.5</v>
      </c>
      <c r="AF174" s="1" t="n">
        <f aca="false">$AD174*$W174*$AA174-1.5*$AE174*$X174</f>
        <v>-0.799999999999999</v>
      </c>
      <c r="AG174" s="1" t="n">
        <f aca="false">$O174*$Y174-2*($P174*$Z174+R174)</f>
        <v>0</v>
      </c>
      <c r="AH174" s="1" t="n">
        <f aca="false">IF($AG174&lt;0,$AG174*1.5,$AG174*3)</f>
        <v>0</v>
      </c>
      <c r="AI174" s="1" t="n">
        <f aca="false">(Q174+S174+U174)*2-(T174+V174)*3</f>
        <v>2</v>
      </c>
      <c r="AJ174" s="2" t="n">
        <f aca="false">AF174+AH174+AI174</f>
        <v>1.2</v>
      </c>
      <c r="AK174" s="6" t="n">
        <f aca="false">AJ174/(AD174+AE174*1.5+(O174+P174+R174+T174+V174)*3+(Q174+S174+U174)*2)</f>
        <v>0.0225352112676057</v>
      </c>
      <c r="AL174" s="7" t="n">
        <f aca="false">0.5+AK174*4</f>
        <v>0.590140845070423</v>
      </c>
      <c r="AM174" s="3" t="str">
        <f aca="false">IF(AC174="","",IF(AC174="分","分",IF(AJ174=0,"分",IF(AC174="攻",IF(AJ174&gt;0,"一致","不一致"),IF(AJ174&gt;=0,"不一致","一致")))))</f>
        <v>一致</v>
      </c>
      <c r="AN174" s="8" t="n">
        <f aca="false">IF(AC174="","",ABS(AK174))</f>
        <v>0.0225352112676057</v>
      </c>
      <c r="AO174" s="3" t="n">
        <f aca="false">AP174-AQ174</f>
        <v>1</v>
      </c>
      <c r="AP174" s="1" t="n">
        <v>4</v>
      </c>
      <c r="AQ174" s="2" t="n">
        <v>3</v>
      </c>
      <c r="AR174" s="3" t="s">
        <v>59</v>
      </c>
      <c r="AT174" s="1" t="s">
        <v>54</v>
      </c>
      <c r="AV174" s="17" t="n">
        <f aca="false">IF(AK174&gt;0.5/4,0.5/4,IF(AK174&lt;0.5/-4,0.5/-4,AK174))</f>
        <v>0.0225352112676057</v>
      </c>
      <c r="AX174" s="9" t="n">
        <f aca="false">AW174*((O174+P174+U174+V174)*3+C174+H174+Q174+R174)/60+1</f>
        <v>1</v>
      </c>
    </row>
    <row r="175" customFormat="false" ht="12.8" hidden="false" customHeight="false" outlineLevel="0" collapsed="false">
      <c r="A175" s="1" t="n">
        <v>174</v>
      </c>
      <c r="B175" s="1" t="n">
        <v>14</v>
      </c>
      <c r="C175" s="1" t="n">
        <v>7</v>
      </c>
      <c r="D175" s="1" t="n">
        <v>1</v>
      </c>
      <c r="G175" s="2" t="n">
        <v>1</v>
      </c>
      <c r="H175" s="3" t="n">
        <v>10</v>
      </c>
      <c r="R175" s="1" t="n">
        <v>1</v>
      </c>
      <c r="W175" s="3" t="n">
        <v>1.2</v>
      </c>
      <c r="X175" s="1" t="n">
        <v>0.9</v>
      </c>
      <c r="Y175" s="1" t="n">
        <v>1</v>
      </c>
      <c r="Z175" s="1" t="n">
        <v>1</v>
      </c>
      <c r="AA175" s="2" t="n">
        <v>1.5</v>
      </c>
      <c r="AB175" s="18" t="s">
        <v>352</v>
      </c>
      <c r="AC175" s="5" t="s">
        <v>58</v>
      </c>
      <c r="AD175" s="3" t="n">
        <f aca="false">$C175+$D175*2+$E175*0.5+$F175+$G175*0.5</f>
        <v>9.5</v>
      </c>
      <c r="AE175" s="1" t="n">
        <f aca="false">$H175+$I175*3+$J175*0.5+$K175+$L175*0.5+$M175*0.1+$N175*0.2</f>
        <v>10</v>
      </c>
      <c r="AF175" s="1" t="n">
        <f aca="false">$AD175*$W175*$AA175-1.5*$AE175*$X175</f>
        <v>3.6</v>
      </c>
      <c r="AG175" s="1" t="n">
        <f aca="false">$O175*$Y175-2*($P175*$Z175+R175)</f>
        <v>-2</v>
      </c>
      <c r="AH175" s="1" t="n">
        <f aca="false">IF($AG175&lt;0,$AG175*1.5,$AG175*3)</f>
        <v>-3</v>
      </c>
      <c r="AI175" s="1" t="n">
        <f aca="false">(Q175+S175+U175)*2-(T175+V175)*3</f>
        <v>0</v>
      </c>
      <c r="AJ175" s="2" t="n">
        <f aca="false">AF175+AH175+AI175</f>
        <v>0.600000000000001</v>
      </c>
      <c r="AK175" s="6" t="n">
        <f aca="false">AJ175/(AD175+AE175*1.5+(O175+P175+R175+T175+V175)*3+(Q175+S175+U175)*2)</f>
        <v>0.0218181818181819</v>
      </c>
      <c r="AL175" s="7" t="n">
        <f aca="false">0.5+AK175*4</f>
        <v>0.587272727272728</v>
      </c>
      <c r="AM175" s="3" t="str">
        <f aca="false">IF(AC175="","",IF(AC175="分","分",IF(AJ175=0,"分",IF(AC175="攻",IF(AJ175&gt;0,"一致","不一致"),IF(AJ175&gt;=0,"不一致","一致")))))</f>
        <v>一致</v>
      </c>
      <c r="AN175" s="8" t="n">
        <f aca="false">IF(AC175="","",ABS(AK175))</f>
        <v>0.0218181818181819</v>
      </c>
      <c r="AO175" s="3" t="n">
        <f aca="false">AP175-AQ175</f>
        <v>3</v>
      </c>
      <c r="AP175" s="1" t="n">
        <v>5</v>
      </c>
      <c r="AQ175" s="2" t="n">
        <v>2</v>
      </c>
      <c r="AR175" s="3" t="s">
        <v>59</v>
      </c>
      <c r="AT175" s="1" t="s">
        <v>54</v>
      </c>
      <c r="AV175" s="17" t="n">
        <f aca="false">IF(AK175&gt;0.5/4,0.5/4,IF(AK175&lt;0.5/-4,0.5/-4,AK175))</f>
        <v>0.0218181818181819</v>
      </c>
      <c r="AX175" s="9" t="n">
        <f aca="false">AW175*((O175+P175+U175+V175)*3+C175+H175+Q175+R175)/60+1</f>
        <v>1</v>
      </c>
    </row>
    <row r="176" customFormat="false" ht="12.8" hidden="false" customHeight="false" outlineLevel="0" collapsed="false">
      <c r="A176" s="1" t="n">
        <v>175</v>
      </c>
      <c r="B176" s="1" t="s">
        <v>353</v>
      </c>
      <c r="C176" s="1" t="n">
        <v>12</v>
      </c>
      <c r="H176" s="3" t="n">
        <v>7</v>
      </c>
      <c r="M176" s="4" t="n">
        <v>6</v>
      </c>
      <c r="O176" s="3" t="n">
        <v>2</v>
      </c>
      <c r="P176" s="1" t="n">
        <v>2</v>
      </c>
      <c r="W176" s="3" t="n">
        <v>1</v>
      </c>
      <c r="X176" s="1" t="n">
        <v>0.9</v>
      </c>
      <c r="Y176" s="1" t="n">
        <v>1</v>
      </c>
      <c r="Z176" s="1" t="n">
        <v>1</v>
      </c>
      <c r="AA176" s="2" t="n">
        <v>1</v>
      </c>
      <c r="AC176" s="5" t="s">
        <v>52</v>
      </c>
      <c r="AD176" s="3" t="n">
        <f aca="false">$C176+$D176*2+$E176*0.5+$F176+$G176*0.5</f>
        <v>12</v>
      </c>
      <c r="AE176" s="1" t="n">
        <f aca="false">$H176+$I176*3+$J176*0.5+$K176+$L176*0.5+$M176*0.1+$N176*0.2</f>
        <v>7.6</v>
      </c>
      <c r="AF176" s="1" t="n">
        <f aca="false">$AD176*$W176*$AA176-1.5*$AE176*$X176</f>
        <v>1.74</v>
      </c>
      <c r="AG176" s="1" t="n">
        <f aca="false">$O176*$Y176-2*($P176*$Z176+R176)</f>
        <v>-2</v>
      </c>
      <c r="AH176" s="1" t="n">
        <f aca="false">IF($AG176&lt;0,$AG176*1.5,$AG176*3)</f>
        <v>-3</v>
      </c>
      <c r="AI176" s="1" t="n">
        <f aca="false">(Q176+S176+U176)*2-(T176+V176)*3</f>
        <v>0</v>
      </c>
      <c r="AJ176" s="2" t="n">
        <f aca="false">AF176+AH176+AI176</f>
        <v>-1.26</v>
      </c>
      <c r="AK176" s="6" t="n">
        <f aca="false">AJ176/(AD176+AE176*1.5+(O176+P176+R176+T176+V176)*3+(Q176+S176+U176)*2)</f>
        <v>-0.035593220338983</v>
      </c>
      <c r="AL176" s="7" t="n">
        <f aca="false">0.5+AK176*4</f>
        <v>0.357627118644068</v>
      </c>
      <c r="AM176" s="3" t="str">
        <f aca="false">IF(AC176="","",IF(AC176="分","分",IF(AJ176=0,"分",IF(AC176="攻",IF(AJ176&gt;0,"一致","不一致"),IF(AJ176&gt;=0,"不一致","一致")))))</f>
        <v>一致</v>
      </c>
      <c r="AN176" s="8" t="n">
        <f aca="false">IF(AC176="","",ABS(AK176))</f>
        <v>0.035593220338983</v>
      </c>
      <c r="AO176" s="3" t="n">
        <f aca="false">AP176-AQ176</f>
        <v>1</v>
      </c>
      <c r="AP176" s="1" t="n">
        <v>3</v>
      </c>
      <c r="AQ176" s="2" t="n">
        <v>2</v>
      </c>
      <c r="AR176" s="3" t="s">
        <v>54</v>
      </c>
      <c r="AT176" s="1" t="s">
        <v>53</v>
      </c>
      <c r="AV176" s="17" t="n">
        <f aca="false">IF(AK176&gt;0.5/4,0.5/4,IF(AK176&lt;0.5/-4,0.5/-4,AK176))</f>
        <v>-0.035593220338983</v>
      </c>
      <c r="AX176" s="9" t="n">
        <f aca="false">AW176*((O176+P176+U176+V176)*3+C176+H176+Q176+R176)/60+1</f>
        <v>1</v>
      </c>
    </row>
    <row r="177" customFormat="false" ht="12.8" hidden="false" customHeight="false" outlineLevel="0" collapsed="false">
      <c r="A177" s="1" t="n">
        <v>176</v>
      </c>
      <c r="B177" s="1" t="s">
        <v>354</v>
      </c>
      <c r="C177" s="1" t="n">
        <v>16</v>
      </c>
      <c r="H177" s="3" t="n">
        <v>13</v>
      </c>
      <c r="L177" s="4" t="n">
        <v>1</v>
      </c>
      <c r="M177" s="4" t="n">
        <v>12</v>
      </c>
      <c r="O177" s="3" t="n">
        <v>6</v>
      </c>
      <c r="P177" s="1" t="n">
        <v>3</v>
      </c>
      <c r="W177" s="3" t="n">
        <v>1</v>
      </c>
      <c r="X177" s="1" t="n">
        <v>0.9</v>
      </c>
      <c r="Y177" s="1" t="n">
        <v>1</v>
      </c>
      <c r="Z177" s="1" t="n">
        <v>1</v>
      </c>
      <c r="AA177" s="2" t="n">
        <v>1</v>
      </c>
      <c r="AB177" s="5" t="s">
        <v>355</v>
      </c>
      <c r="AC177" s="5" t="s">
        <v>52</v>
      </c>
      <c r="AD177" s="3" t="n">
        <f aca="false">$C177+$D177*2+$E177*0.5+$F177+$G177*0.5</f>
        <v>16</v>
      </c>
      <c r="AE177" s="1" t="n">
        <f aca="false">$H177+$I177*3+$J177*0.5+$K177+$L177*0.5+$M177*0.1+$N177*0.2</f>
        <v>14.7</v>
      </c>
      <c r="AF177" s="1" t="n">
        <f aca="false">$AD177*$W177*$AA177-1.5*$AE177*$X177</f>
        <v>-3.845</v>
      </c>
      <c r="AG177" s="1" t="n">
        <f aca="false">$O177*$Y177-2*($P177*$Z177+R177)</f>
        <v>0</v>
      </c>
      <c r="AH177" s="1" t="n">
        <f aca="false">IF($AG177&lt;0,$AG177*1.5,$AG177*3)</f>
        <v>0</v>
      </c>
      <c r="AI177" s="1" t="n">
        <f aca="false">(Q177+S177+U177)*2-(T177+V177)*3</f>
        <v>0</v>
      </c>
      <c r="AJ177" s="2" t="n">
        <f aca="false">AF177+AH177+AI177</f>
        <v>-3.845</v>
      </c>
      <c r="AK177" s="6" t="n">
        <f aca="false">AJ177/(AD177+AE177*1.5+(O177+P177+R177+T177+V177)*3+(Q177+S177+U177)*2)</f>
        <v>-0.059108378170638</v>
      </c>
      <c r="AL177" s="7" t="n">
        <f aca="false">0.5+AK177*4</f>
        <v>0.263566487317448</v>
      </c>
      <c r="AM177" s="3" t="str">
        <f aca="false">IF(AC177="","",IF(AC177="分","分",IF(AJ177=0,"分",IF(AC177="攻",IF(AJ177&gt;0,"一致","不一致"),IF(AJ177&gt;=0,"不一致","一致")))))</f>
        <v>一致</v>
      </c>
      <c r="AN177" s="8" t="n">
        <f aca="false">IF(AC177="","",ABS(AK177))</f>
        <v>0.059108378170638</v>
      </c>
      <c r="AO177" s="3" t="n">
        <f aca="false">AP177-AQ177</f>
        <v>0</v>
      </c>
      <c r="AP177" s="1" t="n">
        <v>3</v>
      </c>
      <c r="AQ177" s="2" t="n">
        <v>3</v>
      </c>
      <c r="AR177" s="3" t="s">
        <v>73</v>
      </c>
      <c r="AT177" s="1" t="s">
        <v>105</v>
      </c>
      <c r="AU177" s="2" t="s">
        <v>54</v>
      </c>
      <c r="AV177" s="17" t="n">
        <f aca="false">IF(AK177&gt;0.5/4,0.5/4,IF(AK177&lt;0.5/-4,0.5/-4,AK177))</f>
        <v>-0.059108378170638</v>
      </c>
      <c r="AX177" s="9" t="n">
        <f aca="false">AW177*((O177+P177+U177+V177)*3+C177+H177+Q177+R177)/60+1</f>
        <v>1</v>
      </c>
    </row>
    <row r="178" customFormat="false" ht="12.8" hidden="false" customHeight="false" outlineLevel="0" collapsed="false">
      <c r="A178" s="1" t="n">
        <v>177</v>
      </c>
      <c r="B178" s="1" t="s">
        <v>356</v>
      </c>
      <c r="C178" s="1" t="n">
        <v>16</v>
      </c>
      <c r="E178" s="1" t="n">
        <v>1</v>
      </c>
      <c r="H178" s="3" t="n">
        <v>10</v>
      </c>
      <c r="O178" s="3" t="n">
        <v>1</v>
      </c>
      <c r="Q178" s="1" t="n">
        <v>2</v>
      </c>
      <c r="W178" s="3" t="n">
        <v>1</v>
      </c>
      <c r="X178" s="1" t="n">
        <v>1.1</v>
      </c>
      <c r="Y178" s="1" t="n">
        <v>1</v>
      </c>
      <c r="Z178" s="1" t="n">
        <v>1</v>
      </c>
      <c r="AA178" s="2" t="n">
        <v>0.5</v>
      </c>
      <c r="AB178" s="22" t="s">
        <v>357</v>
      </c>
      <c r="AC178" s="5" t="s">
        <v>52</v>
      </c>
      <c r="AD178" s="3" t="n">
        <f aca="false">$C178+$D178*2+$E178*0.5+$F178+$G178*0.5</f>
        <v>16.5</v>
      </c>
      <c r="AE178" s="1" t="n">
        <f aca="false">$H178+$I178*3+$J178*0.5+$K178+$L178*0.5+$M178*0.1+$N178*0.2</f>
        <v>10</v>
      </c>
      <c r="AF178" s="1" t="n">
        <f aca="false">$AD178*$W178*$AA178-1.5*$AE178*$X178</f>
        <v>-8.25</v>
      </c>
      <c r="AG178" s="1" t="n">
        <f aca="false">$O178*$Y178-2*($P178*$Z178+R178)</f>
        <v>1</v>
      </c>
      <c r="AH178" s="1" t="n">
        <f aca="false">IF($AG178&lt;0,$AG178*1.5,$AG178*3)</f>
        <v>3</v>
      </c>
      <c r="AI178" s="1" t="n">
        <f aca="false">(Q178+S178+U178)*2-(T178+V178)*3</f>
        <v>4</v>
      </c>
      <c r="AJ178" s="2" t="n">
        <f aca="false">AF178+AH178+AI178</f>
        <v>-1.25</v>
      </c>
      <c r="AK178" s="6" t="n">
        <f aca="false">AJ178/(AD178+AE178*1.5+(O178+P178+R178+T178+V178)*3+(Q178+S178+U178)*2)</f>
        <v>-0.0324675324675325</v>
      </c>
      <c r="AL178" s="7" t="n">
        <f aca="false">0.5+AK178*4</f>
        <v>0.37012987012987</v>
      </c>
      <c r="AM178" s="3" t="str">
        <f aca="false">IF(AC178="","",IF(AC178="分","分",IF(AJ178=0,"分",IF(AC178="攻",IF(AJ178&gt;0,"一致","不一致"),IF(AJ178&gt;=0,"不一致","一致")))))</f>
        <v>一致</v>
      </c>
      <c r="AN178" s="8" t="n">
        <f aca="false">IF(AC178="","",ABS(AK178))</f>
        <v>0.0324675324675325</v>
      </c>
      <c r="AO178" s="3" t="n">
        <f aca="false">AP178-AQ178</f>
        <v>1</v>
      </c>
      <c r="AP178" s="1" t="n">
        <v>4</v>
      </c>
      <c r="AQ178" s="2" t="n">
        <v>3</v>
      </c>
      <c r="AR178" s="3" t="s">
        <v>54</v>
      </c>
      <c r="AT178" s="1" t="s">
        <v>53</v>
      </c>
      <c r="AV178" s="17" t="n">
        <f aca="false">IF(AK178&gt;0.5/4,0.5/4,IF(AK178&lt;0.5/-4,0.5/-4,AK178))</f>
        <v>-0.0324675324675325</v>
      </c>
      <c r="AW178" s="3" t="n">
        <v>11</v>
      </c>
      <c r="AX178" s="9" t="n">
        <f aca="false">AW178*((O178+P178+U178+V178)*3+C178+H178+Q178+R178)/60+1</f>
        <v>6.68333333333333</v>
      </c>
    </row>
    <row r="179" customFormat="false" ht="12.8" hidden="false" customHeight="false" outlineLevel="0" collapsed="false">
      <c r="A179" s="1" t="n">
        <v>178</v>
      </c>
      <c r="B179" s="1" t="s">
        <v>358</v>
      </c>
      <c r="C179" s="1" t="n">
        <v>8</v>
      </c>
      <c r="G179" s="2" t="n">
        <v>2</v>
      </c>
      <c r="H179" s="3" t="n">
        <v>8</v>
      </c>
      <c r="O179" s="3" t="n">
        <v>1</v>
      </c>
      <c r="W179" s="3" t="n">
        <v>1.2</v>
      </c>
      <c r="X179" s="1" t="n">
        <v>1</v>
      </c>
      <c r="Y179" s="1" t="n">
        <v>1</v>
      </c>
      <c r="Z179" s="1" t="n">
        <v>1</v>
      </c>
      <c r="AA179" s="2" t="n">
        <v>1</v>
      </c>
      <c r="AB179" s="5" t="s">
        <v>359</v>
      </c>
      <c r="AC179" s="5" t="s">
        <v>58</v>
      </c>
      <c r="AD179" s="3" t="n">
        <f aca="false">$C179+$D179*2+$E179*0.5+$F179+$G179*0.5</f>
        <v>9</v>
      </c>
      <c r="AE179" s="1" t="n">
        <f aca="false">$H179+$I179*3+$J179*0.5+$K179+$L179*0.5+$M179*0.1+$N179*0.2</f>
        <v>8</v>
      </c>
      <c r="AF179" s="1" t="n">
        <f aca="false">$AD179*$W179*$AA179-1.5*$AE179*$X179</f>
        <v>-1.2</v>
      </c>
      <c r="AG179" s="1" t="n">
        <f aca="false">$O179*$Y179-2*($P179*$Z179+R179)</f>
        <v>1</v>
      </c>
      <c r="AH179" s="1" t="n">
        <f aca="false">IF($AG179&lt;0,$AG179*1.5,$AG179*3)</f>
        <v>3</v>
      </c>
      <c r="AI179" s="1" t="n">
        <f aca="false">(Q179+S179+U179)*2-(T179+V179)*3</f>
        <v>0</v>
      </c>
      <c r="AJ179" s="2" t="n">
        <f aca="false">AF179+AH179+AI179</f>
        <v>1.8</v>
      </c>
      <c r="AK179" s="6" t="n">
        <f aca="false">AJ179/(AD179+AE179*1.5+(O179+P179+R179+T179+V179)*3+(Q179+S179+U179)*2)</f>
        <v>0.075</v>
      </c>
      <c r="AL179" s="7" t="n">
        <f aca="false">0.5+AK179*4</f>
        <v>0.8</v>
      </c>
      <c r="AM179" s="3" t="str">
        <f aca="false">IF(AC179="","",IF(AC179="分","分",IF(AJ179=0,"分",IF(AC179="攻",IF(AJ179&gt;0,"一致","不一致"),IF(AJ179&gt;=0,"不一致","一致")))))</f>
        <v>一致</v>
      </c>
      <c r="AN179" s="8" t="n">
        <f aca="false">IF(AC179="","",ABS(AK179))</f>
        <v>0.075</v>
      </c>
      <c r="AO179" s="3" t="n">
        <f aca="false">AP179-AQ179</f>
        <v>2</v>
      </c>
      <c r="AP179" s="1" t="n">
        <v>5</v>
      </c>
      <c r="AQ179" s="2" t="n">
        <v>3</v>
      </c>
      <c r="AR179" s="3" t="s">
        <v>59</v>
      </c>
      <c r="AT179" s="1" t="s">
        <v>360</v>
      </c>
      <c r="AV179" s="17" t="n">
        <f aca="false">IF(AK179&gt;0.5/4,0.5/4,IF(AK179&lt;0.5/-4,0.5/-4,AK179))</f>
        <v>0.075</v>
      </c>
      <c r="AW179" s="3" t="n">
        <v>6</v>
      </c>
      <c r="AX179" s="9" t="n">
        <f aca="false">AW179*((O179+P179+U179+V179)*3+C179+H179+Q179+R179)/60+1</f>
        <v>2.9</v>
      </c>
    </row>
    <row r="180" customFormat="false" ht="12.8" hidden="false" customHeight="false" outlineLevel="0" collapsed="false">
      <c r="A180" s="1" t="n">
        <v>179</v>
      </c>
      <c r="B180" s="1" t="s">
        <v>361</v>
      </c>
      <c r="C180" s="1" t="n">
        <v>23</v>
      </c>
      <c r="H180" s="3" t="n">
        <v>16</v>
      </c>
      <c r="O180" s="3" t="n">
        <v>3</v>
      </c>
      <c r="P180" s="1" t="n">
        <v>2</v>
      </c>
      <c r="R180" s="1" t="n">
        <v>1</v>
      </c>
      <c r="W180" s="3" t="n">
        <v>1</v>
      </c>
      <c r="X180" s="1" t="n">
        <v>1</v>
      </c>
      <c r="Y180" s="1" t="n">
        <v>0.5</v>
      </c>
      <c r="Z180" s="1" t="n">
        <v>1</v>
      </c>
      <c r="AA180" s="2" t="n">
        <v>1</v>
      </c>
      <c r="AB180" s="5" t="s">
        <v>362</v>
      </c>
      <c r="AC180" s="5" t="s">
        <v>52</v>
      </c>
      <c r="AD180" s="3" t="n">
        <f aca="false">$C180+$D180*2+$E180*0.5+$F180+$G180*0.5</f>
        <v>23</v>
      </c>
      <c r="AE180" s="1" t="n">
        <f aca="false">$H180+$I180*3+$J180*0.5+$K180+$L180*0.5+$M180*0.1+$N180*0.2</f>
        <v>16</v>
      </c>
      <c r="AF180" s="1" t="n">
        <f aca="false">$AD180*$W180*$AA180-1.5*$AE180*$X180</f>
        <v>-1</v>
      </c>
      <c r="AG180" s="1" t="n">
        <f aca="false">$O180*$Y180-2*($P180*$Z180+R180)</f>
        <v>-4.5</v>
      </c>
      <c r="AH180" s="1" t="n">
        <f aca="false">IF($AG180&lt;0,$AG180*1.5,$AG180*3)</f>
        <v>-6.75</v>
      </c>
      <c r="AI180" s="1" t="n">
        <f aca="false">(Q180+S180+U180)*2-(T180+V180)*3</f>
        <v>0</v>
      </c>
      <c r="AJ180" s="2" t="n">
        <f aca="false">AF180+AH180+AI180</f>
        <v>-7.75</v>
      </c>
      <c r="AK180" s="6" t="n">
        <f aca="false">AJ180/(AD180+AE180*1.5+(O180+P180+R180+T180+V180)*3+(Q180+S180+U180)*2)</f>
        <v>-0.119230769230769</v>
      </c>
      <c r="AL180" s="7" t="n">
        <f aca="false">0.5+AK180*4</f>
        <v>0.0230769230769231</v>
      </c>
      <c r="AM180" s="3" t="str">
        <f aca="false">IF(AC180="","",IF(AC180="分","分",IF(AJ180=0,"分",IF(AC180="攻",IF(AJ180&gt;0,"一致","不一致"),IF(AJ180&gt;=0,"不一致","一致")))))</f>
        <v>一致</v>
      </c>
      <c r="AN180" s="8" t="n">
        <f aca="false">IF(AC180="","",ABS(AK180))</f>
        <v>0.119230769230769</v>
      </c>
      <c r="AO180" s="3" t="n">
        <f aca="false">AP180-AQ180</f>
        <v>0</v>
      </c>
      <c r="AP180" s="1" t="n">
        <v>3</v>
      </c>
      <c r="AQ180" s="2" t="n">
        <v>3</v>
      </c>
      <c r="AR180" s="3" t="s">
        <v>59</v>
      </c>
      <c r="AT180" s="1" t="s">
        <v>54</v>
      </c>
      <c r="AV180" s="17" t="n">
        <f aca="false">IF(AK180&gt;0.5/4,0.5/4,IF(AK180&lt;0.5/-4,0.5/-4,AK180))</f>
        <v>-0.119230769230769</v>
      </c>
      <c r="AX180" s="9" t="n">
        <f aca="false">AW180*((O180+P180+U180+V180)*3+C180+H180+Q180+R180)/60+1</f>
        <v>1</v>
      </c>
    </row>
    <row r="181" customFormat="false" ht="12.8" hidden="false" customHeight="false" outlineLevel="0" collapsed="false">
      <c r="A181" s="1" t="n">
        <v>180</v>
      </c>
      <c r="B181" s="4" t="s">
        <v>363</v>
      </c>
      <c r="C181" s="1" t="n">
        <v>26</v>
      </c>
      <c r="F181" s="1" t="n">
        <v>1</v>
      </c>
      <c r="G181" s="2" t="n">
        <v>3</v>
      </c>
      <c r="H181" s="3" t="n">
        <v>21</v>
      </c>
      <c r="J181" s="1" t="n">
        <v>1</v>
      </c>
      <c r="W181" s="3" t="n">
        <v>1</v>
      </c>
      <c r="X181" s="1" t="n">
        <v>0.8</v>
      </c>
      <c r="Y181" s="1" t="n">
        <v>1</v>
      </c>
      <c r="Z181" s="1" t="n">
        <v>1</v>
      </c>
      <c r="AA181" s="2" t="n">
        <v>0.75</v>
      </c>
      <c r="AB181" s="19" t="s">
        <v>364</v>
      </c>
      <c r="AC181" s="5" t="s">
        <v>122</v>
      </c>
      <c r="AD181" s="3" t="n">
        <f aca="false">$C181+$D181*2+$E181*0.5+$F181+$G181*0.5</f>
        <v>28.5</v>
      </c>
      <c r="AE181" s="1" t="n">
        <f aca="false">$H181+$I181*3+$J181*0.5+$K181+$L181*0.5+$M181*0.1+$N181*0.2</f>
        <v>21.5</v>
      </c>
      <c r="AF181" s="1" t="n">
        <f aca="false">$AD181*$W181*$AA181-1.5*$AE181*$X181</f>
        <v>-4.425</v>
      </c>
      <c r="AG181" s="1" t="n">
        <f aca="false">$O181*$Y181-2*($P181*$Z181+R181)</f>
        <v>0</v>
      </c>
      <c r="AH181" s="1" t="n">
        <f aca="false">IF($AG181&lt;0,$AG181*1.5,$AG181*3)</f>
        <v>0</v>
      </c>
      <c r="AI181" s="1" t="n">
        <f aca="false">(Q181+S181+U181)*2-(T181+V181)*3</f>
        <v>0</v>
      </c>
      <c r="AJ181" s="2" t="n">
        <f aca="false">AF181+AH181+AI181</f>
        <v>-4.425</v>
      </c>
      <c r="AK181" s="6" t="n">
        <f aca="false">AJ181/(AD181+AE181*1.5+(O181+P181+R181+T181+V181)*3+(Q181+S181+U181)*2)</f>
        <v>-0.0728395061728395</v>
      </c>
      <c r="AL181" s="7" t="n">
        <f aca="false">0.5+AK181*4</f>
        <v>0.208641975308642</v>
      </c>
      <c r="AM181" s="3" t="str">
        <f aca="false">IF(AC181="","",IF(AC181="分","分",IF(AJ181=0,"分",IF(AC181="攻",IF(AJ181&gt;0,"一致","不一致"),IF(AJ181&gt;=0,"不一致","一致")))))</f>
        <v>分</v>
      </c>
      <c r="AN181" s="8" t="n">
        <f aca="false">IF(AC181="","",ABS(AK181))</f>
        <v>0.0728395061728395</v>
      </c>
      <c r="AO181" s="3" t="n">
        <f aca="false">AP181-AQ181</f>
        <v>1</v>
      </c>
      <c r="AP181" s="1" t="n">
        <v>4</v>
      </c>
      <c r="AQ181" s="2" t="n">
        <v>3</v>
      </c>
      <c r="AR181" s="3" t="s">
        <v>97</v>
      </c>
      <c r="AT181" s="1" t="s">
        <v>194</v>
      </c>
      <c r="AV181" s="17" t="n">
        <f aca="false">IF(AK181&gt;0.5/4,0.5/4,IF(AK181&lt;0.5/-4,0.5/-4,AK181))</f>
        <v>-0.0728395061728395</v>
      </c>
      <c r="AX181" s="9" t="n">
        <f aca="false">AW181*((O181+P181+U181+V181)*3+C181+H181+Q181+R181)/60+1</f>
        <v>1</v>
      </c>
    </row>
    <row r="182" customFormat="false" ht="12.8" hidden="false" customHeight="false" outlineLevel="0" collapsed="false">
      <c r="A182" s="1" t="n">
        <v>181</v>
      </c>
      <c r="B182" s="1" t="s">
        <v>365</v>
      </c>
      <c r="C182" s="1" t="n">
        <v>9.5</v>
      </c>
      <c r="E182" s="1" t="n">
        <v>1</v>
      </c>
      <c r="F182" s="1" t="n">
        <v>1</v>
      </c>
      <c r="G182" s="2" t="n">
        <v>1</v>
      </c>
      <c r="H182" s="3" t="n">
        <v>8</v>
      </c>
      <c r="J182" s="1" t="n">
        <v>1</v>
      </c>
      <c r="L182" s="4" t="n">
        <v>2</v>
      </c>
      <c r="M182" s="4" t="n">
        <v>18</v>
      </c>
      <c r="N182" s="2" t="n">
        <v>6</v>
      </c>
      <c r="O182" s="37" t="n">
        <v>6</v>
      </c>
      <c r="P182" s="1" t="n">
        <v>3</v>
      </c>
      <c r="Q182" s="1" t="n">
        <v>1</v>
      </c>
      <c r="R182" s="1" t="n">
        <v>1</v>
      </c>
      <c r="W182" s="3" t="n">
        <v>1.1</v>
      </c>
      <c r="X182" s="1" t="n">
        <v>1</v>
      </c>
      <c r="Y182" s="1" t="n">
        <v>1</v>
      </c>
      <c r="Z182" s="1" t="n">
        <v>0.25</v>
      </c>
      <c r="AA182" s="2" t="n">
        <v>1</v>
      </c>
      <c r="AB182" s="5" t="s">
        <v>366</v>
      </c>
      <c r="AC182" s="5" t="s">
        <v>122</v>
      </c>
      <c r="AD182" s="3" t="n">
        <f aca="false">$C182+$D182*2+$E182*0.5+$F182+$G182*0.5</f>
        <v>11.5</v>
      </c>
      <c r="AE182" s="1" t="n">
        <f aca="false">$H182+$I182*3+$J182*0.5+$K182+$L182*0.5+$M182*0.1+$N182*0.2</f>
        <v>12.5</v>
      </c>
      <c r="AF182" s="1" t="n">
        <f aca="false">$AD182*$W182*$AA182-1.5*$AE182*$X182</f>
        <v>-6.1</v>
      </c>
      <c r="AG182" s="1" t="n">
        <f aca="false">$O182*$Y182-2*($P182*$Z182+R182)</f>
        <v>2.5</v>
      </c>
      <c r="AH182" s="1" t="n">
        <f aca="false">IF($AG182&lt;0,$AG182*1.5,$AG182*3)</f>
        <v>7.5</v>
      </c>
      <c r="AI182" s="1" t="n">
        <f aca="false">(Q182+S182+U182)*2-(T182+V182)*3</f>
        <v>2</v>
      </c>
      <c r="AJ182" s="2" t="n">
        <f aca="false">AF182+AH182+AI182</f>
        <v>3.4</v>
      </c>
      <c r="AK182" s="6" t="n">
        <f aca="false">AJ182/(AD182+AE182*1.5+(O182+P182+R182+T182+V182)*3+(Q182+S182+U182)*2)</f>
        <v>0.0546184738955823</v>
      </c>
      <c r="AL182" s="7" t="n">
        <f aca="false">0.5+AK182*4</f>
        <v>0.718473895582329</v>
      </c>
      <c r="AM182" s="3" t="str">
        <f aca="false">IF(AC182="","",IF(AC182="分","分",IF(AJ182=0,"分",IF(AC182="攻",IF(AJ182&gt;0,"一致","不一致"),IF(AJ182&gt;=0,"不一致","一致")))))</f>
        <v>分</v>
      </c>
      <c r="AN182" s="8" t="n">
        <f aca="false">IF(AC182="","",ABS(AK182))</f>
        <v>0.0546184738955823</v>
      </c>
      <c r="AO182" s="3" t="n">
        <f aca="false">AP182-AQ182</f>
        <v>3</v>
      </c>
      <c r="AP182" s="1" t="n">
        <v>5</v>
      </c>
      <c r="AQ182" s="2" t="n">
        <v>2</v>
      </c>
      <c r="AR182" s="3" t="s">
        <v>53</v>
      </c>
      <c r="AT182" s="1" t="s">
        <v>203</v>
      </c>
      <c r="AV182" s="17" t="n">
        <f aca="false">IF(AK182&gt;0.5/4,0.5/4,IF(AK182&lt;0.5/-4,0.5/-4,AK182))</f>
        <v>0.0546184738955823</v>
      </c>
      <c r="AW182" s="3" t="n">
        <v>7.5</v>
      </c>
      <c r="AX182" s="9" t="n">
        <f aca="false">AW182*((O182+P182+U182+V182)*3+C182+H182+Q182+R182)/60+1</f>
        <v>6.8125</v>
      </c>
    </row>
    <row r="183" customFormat="false" ht="12.8" hidden="false" customHeight="false" outlineLevel="0" collapsed="false">
      <c r="A183" s="1" t="n">
        <v>182</v>
      </c>
      <c r="B183" s="1" t="s">
        <v>367</v>
      </c>
      <c r="C183" s="1" t="n">
        <v>20.5</v>
      </c>
      <c r="E183" s="1" t="n">
        <v>1</v>
      </c>
      <c r="F183" s="1" t="n">
        <v>1</v>
      </c>
      <c r="G183" s="2" t="n">
        <v>3</v>
      </c>
      <c r="H183" s="3" t="n">
        <v>27</v>
      </c>
      <c r="R183" s="1" t="n">
        <v>2</v>
      </c>
      <c r="S183" s="20" t="n">
        <v>2</v>
      </c>
      <c r="U183" s="1" t="n">
        <v>3</v>
      </c>
      <c r="W183" s="3" t="n">
        <v>1</v>
      </c>
      <c r="X183" s="1" t="n">
        <v>0.7</v>
      </c>
      <c r="Y183" s="1" t="n">
        <v>1</v>
      </c>
      <c r="Z183" s="1" t="n">
        <v>1</v>
      </c>
      <c r="AA183" s="2" t="n">
        <v>1</v>
      </c>
      <c r="AB183" s="26" t="s">
        <v>368</v>
      </c>
      <c r="AC183" s="26" t="s">
        <v>58</v>
      </c>
      <c r="AD183" s="27" t="n">
        <f aca="false">$C183+$D183*2+$E183*0.5+$F183+$G183*0.5</f>
        <v>23.5</v>
      </c>
      <c r="AE183" s="28" t="n">
        <f aca="false">$H183+$I183*3+$J183*0.5+$K183+$L183*0.5+$M183*0.1+$N183*0.2</f>
        <v>27</v>
      </c>
      <c r="AF183" s="29" t="n">
        <f aca="false">$AD183*$W183*$AA183-$AE183*$X183</f>
        <v>4.6</v>
      </c>
      <c r="AG183" s="29" t="n">
        <f aca="false">$O183*$Y183-($P183*$Z183)</f>
        <v>0</v>
      </c>
      <c r="AH183" s="29" t="n">
        <f aca="false">AG183*3</f>
        <v>0</v>
      </c>
      <c r="AI183" s="29" t="n">
        <f aca="false">(Q183+S183+U183-R183-T183-V183)*3</f>
        <v>9</v>
      </c>
      <c r="AJ183" s="30" t="n">
        <f aca="false">AF183+AH183+AI183</f>
        <v>13.6</v>
      </c>
      <c r="AK183" s="31" t="n">
        <f aca="false">AJ183/(AD183+AE183+SUM(O183:V183)*3)</f>
        <v>0.19020979020979</v>
      </c>
      <c r="AL183" s="7" t="n">
        <f aca="false">0.5+AK183*4</f>
        <v>1.26083916083916</v>
      </c>
      <c r="AM183" s="3" t="str">
        <f aca="false">IF(AC183="","",IF(AC183="分","分",IF(AJ183=0,"分",IF(AC183="攻",IF(AJ183&gt;0,"一致","不一致"),IF(AJ183&gt;=0,"不一致","一致")))))</f>
        <v>一致</v>
      </c>
      <c r="AN183" s="8" t="n">
        <f aca="false">IF(AC183="","",ABS(AK183))</f>
        <v>0.19020979020979</v>
      </c>
      <c r="AO183" s="3" t="n">
        <f aca="false">AP183-AQ183</f>
        <v>-1</v>
      </c>
      <c r="AP183" s="1" t="n">
        <v>4</v>
      </c>
      <c r="AQ183" s="2" t="n">
        <v>5</v>
      </c>
      <c r="AR183" s="3" t="s">
        <v>129</v>
      </c>
      <c r="AT183" s="1" t="s">
        <v>369</v>
      </c>
      <c r="AU183" s="2" t="s">
        <v>130</v>
      </c>
      <c r="AV183" s="17" t="n">
        <f aca="false">IF(AK183&gt;0.5/4,0.5/4,IF(AK183&lt;0.5/-4,0.5/-4,AK183))</f>
        <v>0.125</v>
      </c>
      <c r="AX183" s="9" t="n">
        <f aca="false">AW183*((O183+P183+U183+V183)*3+C183+H183+Q183+R183)/60+1</f>
        <v>1</v>
      </c>
    </row>
    <row r="184" customFormat="false" ht="12.8" hidden="false" customHeight="false" outlineLevel="0" collapsed="false">
      <c r="A184" s="1" t="n">
        <v>183</v>
      </c>
      <c r="B184" s="1" t="s">
        <v>370</v>
      </c>
      <c r="C184" s="1" t="n">
        <v>15</v>
      </c>
      <c r="E184" s="1" t="n">
        <v>1</v>
      </c>
      <c r="H184" s="3" t="n">
        <v>14</v>
      </c>
      <c r="O184" s="3" t="n">
        <v>8</v>
      </c>
      <c r="P184" s="1" t="n">
        <v>2</v>
      </c>
      <c r="R184" s="1" t="n">
        <v>2</v>
      </c>
      <c r="W184" s="3" t="n">
        <v>1</v>
      </c>
      <c r="X184" s="1" t="n">
        <v>1.1</v>
      </c>
      <c r="Y184" s="1" t="n">
        <v>1</v>
      </c>
      <c r="Z184" s="1" t="n">
        <v>0.5</v>
      </c>
      <c r="AA184" s="2" t="n">
        <v>1.5</v>
      </c>
      <c r="AB184" s="18" t="s">
        <v>371</v>
      </c>
      <c r="AC184" s="5" t="s">
        <v>58</v>
      </c>
      <c r="AD184" s="3" t="n">
        <f aca="false">$C184+$D184*2+$E184*0.5+$F184+$G184*0.5</f>
        <v>15.5</v>
      </c>
      <c r="AE184" s="1" t="n">
        <f aca="false">$H184+$I184*3+$J184*0.5+$K184+$L184*0.5+$M184*0.1+$N184*0.2</f>
        <v>14</v>
      </c>
      <c r="AF184" s="1" t="n">
        <f aca="false">$AD184*$W184*$AA184-1.5*$AE184*$X184</f>
        <v>0.149999999999999</v>
      </c>
      <c r="AG184" s="1" t="n">
        <f aca="false">$O184*$Y184-2*($P184*$Z184+R184)</f>
        <v>2</v>
      </c>
      <c r="AH184" s="1" t="n">
        <f aca="false">IF($AG184&lt;0,$AG184*1.5,$AG184*3)</f>
        <v>6</v>
      </c>
      <c r="AI184" s="1" t="n">
        <f aca="false">(Q184+S184+U184)*2-(T184+V184)*3</f>
        <v>0</v>
      </c>
      <c r="AJ184" s="2" t="n">
        <f aca="false">AF184+AH184+AI184</f>
        <v>6.15</v>
      </c>
      <c r="AK184" s="6" t="n">
        <f aca="false">AJ184/(AD184+AE184*1.5+(O184+P184+R184+T184+V184)*3+(Q184+S184+U184)*2)</f>
        <v>0.0848275862068965</v>
      </c>
      <c r="AL184" s="7" t="n">
        <f aca="false">0.5+AK184*4</f>
        <v>0.839310344827586</v>
      </c>
      <c r="AM184" s="3" t="str">
        <f aca="false">IF(AC184="","",IF(AC184="分","分",IF(AJ184=0,"分",IF(AC184="攻",IF(AJ184&gt;0,"一致","不一致"),IF(AJ184&gt;=0,"不一致","一致")))))</f>
        <v>一致</v>
      </c>
      <c r="AN184" s="8" t="n">
        <f aca="false">IF(AC184="","",ABS(AK184))</f>
        <v>0.0848275862068965</v>
      </c>
      <c r="AO184" s="3" t="n">
        <f aca="false">AP184-AQ184</f>
        <v>0</v>
      </c>
      <c r="AP184" s="1" t="n">
        <v>3</v>
      </c>
      <c r="AQ184" s="2" t="n">
        <v>3</v>
      </c>
      <c r="AR184" s="3" t="s">
        <v>54</v>
      </c>
      <c r="AT184" s="1" t="s">
        <v>90</v>
      </c>
      <c r="AV184" s="17" t="n">
        <f aca="false">IF(AK184&gt;0.5/4,0.5/4,IF(AK184&lt;0.5/-4,0.5/-4,AK184))</f>
        <v>0.0848275862068965</v>
      </c>
      <c r="AX184" s="9" t="n">
        <f aca="false">AW184*((O184+P184+U184+V184)*3+C184+H184+Q184+R184)/60+1</f>
        <v>1</v>
      </c>
    </row>
    <row r="185" customFormat="false" ht="12.8" hidden="false" customHeight="false" outlineLevel="0" collapsed="false">
      <c r="A185" s="1" t="n">
        <v>184</v>
      </c>
      <c r="B185" s="1" t="s">
        <v>372</v>
      </c>
      <c r="C185" s="1" t="n">
        <v>17.5</v>
      </c>
      <c r="H185" s="3" t="n">
        <v>10</v>
      </c>
      <c r="W185" s="3" t="n">
        <v>1</v>
      </c>
      <c r="X185" s="1" t="n">
        <v>1</v>
      </c>
      <c r="Y185" s="1" t="n">
        <v>1</v>
      </c>
      <c r="Z185" s="1" t="n">
        <v>1</v>
      </c>
      <c r="AA185" s="2" t="n">
        <v>0.5</v>
      </c>
      <c r="AB185" s="22" t="s">
        <v>107</v>
      </c>
      <c r="AC185" s="5" t="s">
        <v>52</v>
      </c>
      <c r="AD185" s="3" t="n">
        <f aca="false">$C185+$D185*2+$E185*0.5+$F185+$G185*0.5</f>
        <v>17.5</v>
      </c>
      <c r="AE185" s="1" t="n">
        <f aca="false">$H185+$I185*3+$J185*0.5+$K185+$L185*0.5+$M185*0.1+$N185*0.2</f>
        <v>10</v>
      </c>
      <c r="AF185" s="1" t="n">
        <f aca="false">$AD185*$W185*$AA185-1.5*$AE185*$X185</f>
        <v>-6.25</v>
      </c>
      <c r="AG185" s="1" t="n">
        <f aca="false">$O185*$Y185-2*($P185*$Z185+R185)</f>
        <v>0</v>
      </c>
      <c r="AH185" s="1" t="n">
        <f aca="false">IF($AG185&lt;0,$AG185*1.5,$AG185*3)</f>
        <v>0</v>
      </c>
      <c r="AI185" s="1" t="n">
        <f aca="false">(Q185+S185+U185)*2-(T185+V185)*3</f>
        <v>0</v>
      </c>
      <c r="AJ185" s="2" t="n">
        <f aca="false">AF185+AH185+AI185</f>
        <v>-6.25</v>
      </c>
      <c r="AK185" s="6" t="n">
        <f aca="false">AJ185/(AD185+AE185*1.5+(O185+P185+R185+T185+V185)*3+(Q185+S185+U185)*2)</f>
        <v>-0.192307692307692</v>
      </c>
      <c r="AL185" s="7" t="n">
        <f aca="false">0.5+AK185*4</f>
        <v>-0.269230769230769</v>
      </c>
      <c r="AM185" s="3" t="str">
        <f aca="false">IF(AC185="","",IF(AC185="分","分",IF(AJ185=0,"分",IF(AC185="攻",IF(AJ185&gt;0,"一致","不一致"),IF(AJ185&gt;=0,"不一致","一致")))))</f>
        <v>一致</v>
      </c>
      <c r="AN185" s="8" t="n">
        <f aca="false">IF(AC185="","",ABS(AK185))</f>
        <v>0.192307692307692</v>
      </c>
      <c r="AO185" s="3" t="n">
        <f aca="false">AP185-AQ185</f>
        <v>1</v>
      </c>
      <c r="AP185" s="1" t="n">
        <v>3</v>
      </c>
      <c r="AQ185" s="2" t="n">
        <v>2</v>
      </c>
      <c r="AR185" s="3" t="s">
        <v>373</v>
      </c>
      <c r="AT185" s="1" t="s">
        <v>54</v>
      </c>
      <c r="AV185" s="17" t="n">
        <f aca="false">IF(AK185&gt;0.5/4,0.5/4,IF(AK185&lt;0.5/-4,0.5/-4,AK185))</f>
        <v>-0.125</v>
      </c>
      <c r="AX185" s="9" t="n">
        <f aca="false">AW185*((O185+P185+U185+V185)*3+C185+H185+Q185+R185)/60+1</f>
        <v>1</v>
      </c>
    </row>
    <row r="186" customFormat="false" ht="12.8" hidden="false" customHeight="false" outlineLevel="0" collapsed="false">
      <c r="A186" s="1" t="n">
        <v>185</v>
      </c>
      <c r="B186" s="4" t="s">
        <v>374</v>
      </c>
      <c r="C186" s="1" t="n">
        <v>10</v>
      </c>
      <c r="H186" s="3" t="n">
        <v>8</v>
      </c>
      <c r="O186" s="3" t="n">
        <v>5</v>
      </c>
      <c r="R186" s="1" t="n">
        <v>2</v>
      </c>
      <c r="W186" s="3" t="n">
        <v>1</v>
      </c>
      <c r="X186" s="1" t="n">
        <v>1</v>
      </c>
      <c r="Y186" s="1" t="n">
        <v>1</v>
      </c>
      <c r="Z186" s="1" t="n">
        <v>1</v>
      </c>
      <c r="AA186" s="2" t="n">
        <v>1</v>
      </c>
      <c r="AB186" s="5" t="s">
        <v>375</v>
      </c>
      <c r="AC186" s="5" t="s">
        <v>58</v>
      </c>
      <c r="AD186" s="3" t="n">
        <f aca="false">$C186+$D186*2+$E186*0.5+$F186+$G186*0.5</f>
        <v>10</v>
      </c>
      <c r="AE186" s="1" t="n">
        <f aca="false">$H186+$I186*3+$J186*0.5+$K186+$L186*0.5+$M186*0.1+$N186*0.2</f>
        <v>8</v>
      </c>
      <c r="AF186" s="1" t="n">
        <f aca="false">$AD186*$W186*$AA186-1.5*$AE186*$X186</f>
        <v>-2</v>
      </c>
      <c r="AG186" s="1" t="n">
        <f aca="false">$O186*$Y186-2*($P186*$Z186+R186)</f>
        <v>1</v>
      </c>
      <c r="AH186" s="1" t="n">
        <f aca="false">IF($AG186&lt;0,$AG186*1.5,$AG186*3)</f>
        <v>3</v>
      </c>
      <c r="AI186" s="1" t="n">
        <f aca="false">(Q186+S186+U186)*2-(T186+V186)*3</f>
        <v>0</v>
      </c>
      <c r="AJ186" s="2" t="n">
        <f aca="false">AF186+AH186+AI186</f>
        <v>1</v>
      </c>
      <c r="AK186" s="6" t="n">
        <f aca="false">AJ186/(AD186+AE186*1.5+(O186+P186+R186+T186+V186)*3+(Q186+S186+U186)*2)</f>
        <v>0.0232558139534884</v>
      </c>
      <c r="AL186" s="7" t="n">
        <f aca="false">0.5+AK186*4</f>
        <v>0.593023255813953</v>
      </c>
      <c r="AM186" s="3" t="str">
        <f aca="false">IF(AC186="","",IF(AC186="分","分",IF(AJ186=0,"分",IF(AC186="攻",IF(AJ186&gt;0,"一致","不一致"),IF(AJ186&gt;=0,"不一致","一致")))))</f>
        <v>一致</v>
      </c>
      <c r="AN186" s="8" t="n">
        <f aca="false">IF(AC186="","",ABS(AK186))</f>
        <v>0.0232558139534884</v>
      </c>
      <c r="AO186" s="3" t="n">
        <f aca="false">AP186-AQ186</f>
        <v>1</v>
      </c>
      <c r="AP186" s="1" t="n">
        <v>4</v>
      </c>
      <c r="AQ186" s="2" t="n">
        <v>3</v>
      </c>
      <c r="AR186" s="3" t="s">
        <v>54</v>
      </c>
      <c r="AT186" s="1" t="s">
        <v>73</v>
      </c>
      <c r="AV186" s="17" t="n">
        <f aca="false">IF(AK186&gt;0.5/4,0.5/4,IF(AK186&lt;0.5/-4,0.5/-4,AK186))</f>
        <v>0.0232558139534884</v>
      </c>
      <c r="AX186" s="9" t="n">
        <f aca="false">AW186*((O186+P186+U186+V186)*3+C186+H186+Q186+R186)/60+1</f>
        <v>1</v>
      </c>
    </row>
    <row r="187" customFormat="false" ht="12.8" hidden="false" customHeight="false" outlineLevel="0" collapsed="false">
      <c r="A187" s="1" t="n">
        <v>186</v>
      </c>
      <c r="B187" s="1" t="s">
        <v>376</v>
      </c>
      <c r="C187" s="1" t="n">
        <v>14</v>
      </c>
      <c r="H187" s="3" t="n">
        <v>6</v>
      </c>
      <c r="O187" s="3" t="n">
        <v>2</v>
      </c>
      <c r="W187" s="39" t="n">
        <v>0.4</v>
      </c>
      <c r="X187" s="1" t="n">
        <v>1.1</v>
      </c>
      <c r="Y187" s="1" t="n">
        <v>1</v>
      </c>
      <c r="Z187" s="1" t="n">
        <v>1</v>
      </c>
      <c r="AA187" s="2" t="n">
        <v>0.75</v>
      </c>
      <c r="AB187" s="19" t="s">
        <v>377</v>
      </c>
      <c r="AC187" s="5" t="s">
        <v>58</v>
      </c>
      <c r="AD187" s="3" t="n">
        <f aca="false">$C187+$D187*2+$E187*0.5+$F187+$G187*0.5</f>
        <v>14</v>
      </c>
      <c r="AE187" s="1" t="n">
        <f aca="false">$H187+$I187*3+$J187*0.5+$K187+$L187*0.5+$M187*0.1+$N187*0.2</f>
        <v>6</v>
      </c>
      <c r="AF187" s="1" t="n">
        <f aca="false">$AD187*$W187*$AA187-1.5*$AE187*$X187</f>
        <v>-5.7</v>
      </c>
      <c r="AG187" s="1" t="n">
        <f aca="false">$O187*$Y187-2*($P187*$Z187+R187)</f>
        <v>2</v>
      </c>
      <c r="AH187" s="1" t="n">
        <f aca="false">IF($AG187&lt;0,$AG187*1.5,$AG187*3)</f>
        <v>6</v>
      </c>
      <c r="AI187" s="1" t="n">
        <f aca="false">(Q187+S187+U187)*2-(T187+V187)*3</f>
        <v>0</v>
      </c>
      <c r="AJ187" s="2" t="n">
        <f aca="false">AF187+AH187+AI187</f>
        <v>0.3</v>
      </c>
      <c r="AK187" s="6" t="n">
        <f aca="false">AJ187/(AD187+AE187*1.5+(O187+P187+R187+T187+V187)*3+(Q187+S187+U187)*2)</f>
        <v>0.0103448275862069</v>
      </c>
      <c r="AL187" s="7" t="n">
        <f aca="false">0.5+AK187*4</f>
        <v>0.541379310344828</v>
      </c>
      <c r="AM187" s="3" t="str">
        <f aca="false">IF(AC187="","",IF(AC187="分","分",IF(AJ187=0,"分",IF(AC187="攻",IF(AJ187&gt;0,"一致","不一致"),IF(AJ187&gt;=0,"不一致","一致")))))</f>
        <v>一致</v>
      </c>
      <c r="AN187" s="8" t="n">
        <f aca="false">IF(AC187="","",ABS(AK187))</f>
        <v>0.0103448275862069</v>
      </c>
      <c r="AO187" s="3" t="n">
        <f aca="false">AP187-AQ187</f>
        <v>0</v>
      </c>
      <c r="AP187" s="1" t="n">
        <v>2</v>
      </c>
      <c r="AQ187" s="2" t="n">
        <v>2</v>
      </c>
      <c r="AR187" s="3" t="s">
        <v>53</v>
      </c>
      <c r="AT187" s="1" t="s">
        <v>54</v>
      </c>
      <c r="AV187" s="17" t="n">
        <f aca="false">IF(AK187&gt;0.5/4,0.5/4,IF(AK187&lt;0.5/-4,0.5/-4,AK187))</f>
        <v>0.0103448275862069</v>
      </c>
      <c r="AX187" s="9" t="n">
        <f aca="false">AW187*((O187+P187+U187+V187)*3+C187+H187+Q187+R187)/60+1</f>
        <v>1</v>
      </c>
    </row>
    <row r="188" customFormat="false" ht="12.8" hidden="false" customHeight="false" outlineLevel="0" collapsed="false">
      <c r="A188" s="1" t="n">
        <v>187</v>
      </c>
      <c r="B188" s="1" t="s">
        <v>378</v>
      </c>
      <c r="C188" s="1" t="n">
        <v>11.5</v>
      </c>
      <c r="H188" s="3" t="n">
        <v>7</v>
      </c>
      <c r="J188" s="1" t="n">
        <v>1</v>
      </c>
      <c r="M188" s="4" t="n">
        <v>8</v>
      </c>
      <c r="O188" s="3" t="n">
        <v>10</v>
      </c>
      <c r="P188" s="1" t="n">
        <v>1</v>
      </c>
      <c r="R188" s="1" t="n">
        <v>1</v>
      </c>
      <c r="W188" s="3" t="n">
        <v>1</v>
      </c>
      <c r="X188" s="1" t="n">
        <v>1.2</v>
      </c>
      <c r="Y188" s="1" t="n">
        <v>0.5</v>
      </c>
      <c r="Z188" s="1" t="n">
        <v>1</v>
      </c>
      <c r="AA188" s="2" t="n">
        <v>0.5</v>
      </c>
      <c r="AB188" s="22" t="s">
        <v>379</v>
      </c>
      <c r="AC188" s="5" t="s">
        <v>52</v>
      </c>
      <c r="AD188" s="3" t="n">
        <f aca="false">$C188+$D188*2+$E188*0.5+$F188+$G188*0.5</f>
        <v>11.5</v>
      </c>
      <c r="AE188" s="1" t="n">
        <f aca="false">$H188+$I188*3+$J188*0.5+$K188+$L188*0.5+$M188*0.1+$N188*0.2</f>
        <v>8.3</v>
      </c>
      <c r="AF188" s="1" t="n">
        <f aca="false">$AD188*$W188*$AA188-1.5*$AE188*$X188</f>
        <v>-9.19</v>
      </c>
      <c r="AG188" s="1" t="n">
        <f aca="false">$O188*$Y188-2*($P188*$Z188+R188)</f>
        <v>1</v>
      </c>
      <c r="AH188" s="1" t="n">
        <f aca="false">IF($AG188&lt;0,$AG188*1.5,$AG188*3)</f>
        <v>3</v>
      </c>
      <c r="AI188" s="1" t="n">
        <f aca="false">(Q188+S188+U188)*2-(T188+V188)*3</f>
        <v>0</v>
      </c>
      <c r="AJ188" s="2" t="n">
        <f aca="false">AF188+AH188+AI188</f>
        <v>-6.19</v>
      </c>
      <c r="AK188" s="6" t="n">
        <f aca="false">AJ188/(AD188+AE188*1.5+(O188+P188+R188+T188+V188)*3+(Q188+S188+U188)*2)</f>
        <v>-0.10325271059216</v>
      </c>
      <c r="AL188" s="7" t="n">
        <f aca="false">0.5+AK188*4</f>
        <v>0.0869891576313594</v>
      </c>
      <c r="AM188" s="3" t="str">
        <f aca="false">IF(AC188="","",IF(AC188="分","分",IF(AJ188=0,"分",IF(AC188="攻",IF(AJ188&gt;0,"一致","不一致"),IF(AJ188&gt;=0,"不一致","一致")))))</f>
        <v>一致</v>
      </c>
      <c r="AN188" s="8" t="n">
        <f aca="false">IF(AC188="","",ABS(AK188))</f>
        <v>0.10325271059216</v>
      </c>
      <c r="AO188" s="3" t="n">
        <f aca="false">AP188-AQ188</f>
        <v>-1</v>
      </c>
      <c r="AP188" s="1" t="n">
        <v>4</v>
      </c>
      <c r="AQ188" s="2" t="n">
        <v>5</v>
      </c>
      <c r="AR188" s="3" t="s">
        <v>59</v>
      </c>
      <c r="AT188" s="1" t="s">
        <v>54</v>
      </c>
      <c r="AV188" s="17" t="n">
        <f aca="false">IF(AK188&gt;0.5/4,0.5/4,IF(AK188&lt;0.5/-4,0.5/-4,AK188))</f>
        <v>-0.10325271059216</v>
      </c>
      <c r="AX188" s="9" t="n">
        <f aca="false">AW188*((O188+P188+U188+V188)*3+C188+H188+Q188+R188)/60+1</f>
        <v>1</v>
      </c>
    </row>
    <row r="189" customFormat="false" ht="12.8" hidden="false" customHeight="false" outlineLevel="0" collapsed="false">
      <c r="A189" s="1" t="n">
        <v>188</v>
      </c>
      <c r="B189" s="1" t="s">
        <v>380</v>
      </c>
      <c r="C189" s="1" t="n">
        <v>20.5</v>
      </c>
      <c r="E189" s="1" t="n">
        <v>1</v>
      </c>
      <c r="H189" s="3" t="n">
        <v>9.5</v>
      </c>
      <c r="P189" s="1" t="n">
        <v>1</v>
      </c>
      <c r="R189" s="1" t="n">
        <v>1</v>
      </c>
      <c r="W189" s="3" t="n">
        <v>1.1</v>
      </c>
      <c r="X189" s="1" t="n">
        <v>1.2</v>
      </c>
      <c r="Y189" s="1" t="n">
        <v>1</v>
      </c>
      <c r="Z189" s="1" t="n">
        <v>1</v>
      </c>
      <c r="AA189" s="2" t="n">
        <v>1</v>
      </c>
      <c r="AB189" s="5" t="s">
        <v>381</v>
      </c>
      <c r="AC189" s="5" t="s">
        <v>52</v>
      </c>
      <c r="AD189" s="3" t="n">
        <f aca="false">$C189+$D189*2+$E189*0.5+$F189+$G189*0.5</f>
        <v>21</v>
      </c>
      <c r="AE189" s="1" t="n">
        <f aca="false">$H189+$I189*3+$J189*0.5+$K189+$L189*0.5+$M189*0.1+$N189*0.2</f>
        <v>9.5</v>
      </c>
      <c r="AF189" s="1" t="n">
        <f aca="false">$AD189*$W189*$AA189-1.5*$AE189*$X189</f>
        <v>6</v>
      </c>
      <c r="AG189" s="1" t="n">
        <f aca="false">$O189*$Y189-2*($P189*$Z189+R189)</f>
        <v>-4</v>
      </c>
      <c r="AH189" s="1" t="n">
        <f aca="false">IF($AG189&lt;0,$AG189*1.5,$AG189*3)</f>
        <v>-6</v>
      </c>
      <c r="AI189" s="1" t="n">
        <f aca="false">(Q189+S189+U189)*2-(T189+V189)*3</f>
        <v>0</v>
      </c>
      <c r="AJ189" s="2" t="n">
        <f aca="false">AF189+AH189+AI189</f>
        <v>0</v>
      </c>
      <c r="AK189" s="6" t="n">
        <f aca="false">AJ189/(AD189+AE189*1.5+(O189+P189+R189+T189+V189)*3+(Q189+S189+U189)*2)</f>
        <v>0</v>
      </c>
      <c r="AL189" s="7" t="n">
        <f aca="false">0.5+AK189*4</f>
        <v>0.5</v>
      </c>
      <c r="AM189" s="3" t="str">
        <f aca="false">IF(AC189="","",IF(AC189="分","分",IF(AJ189=0,"分",IF(AC189="攻",IF(AJ189&gt;0,"一致","不一致"),IF(AJ189&gt;=0,"不一致","一致")))))</f>
        <v>分</v>
      </c>
      <c r="AN189" s="8" t="n">
        <f aca="false">IF(AC189="","",ABS(AK189))</f>
        <v>0</v>
      </c>
      <c r="AO189" s="3" t="n">
        <f aca="false">AP189-AQ189</f>
        <v>0</v>
      </c>
      <c r="AP189" s="1" t="n">
        <v>5</v>
      </c>
      <c r="AQ189" s="2" t="n">
        <v>5</v>
      </c>
      <c r="AR189" s="3" t="s">
        <v>59</v>
      </c>
      <c r="AT189" s="1" t="s">
        <v>54</v>
      </c>
      <c r="AV189" s="17" t="n">
        <f aca="false">IF(AK189&gt;0.5/4,0.5/4,IF(AK189&lt;0.5/-4,0.5/-4,AK189))</f>
        <v>0</v>
      </c>
      <c r="AX189" s="9" t="n">
        <f aca="false">AW189*((O189+P189+U189+V189)*3+C189+H189+Q189+R189)/60+1</f>
        <v>1</v>
      </c>
    </row>
    <row r="190" customFormat="false" ht="12.8" hidden="false" customHeight="false" outlineLevel="0" collapsed="false">
      <c r="A190" s="1" t="n">
        <v>189</v>
      </c>
      <c r="B190" s="1" t="s">
        <v>382</v>
      </c>
      <c r="C190" s="1" t="n">
        <v>18.5</v>
      </c>
      <c r="H190" s="3" t="n">
        <v>8</v>
      </c>
      <c r="O190" s="3" t="n">
        <v>2</v>
      </c>
      <c r="R190" s="1" t="n">
        <v>1</v>
      </c>
      <c r="W190" s="39" t="n">
        <v>0.7</v>
      </c>
      <c r="X190" s="1" t="n">
        <v>1.2</v>
      </c>
      <c r="Y190" s="1" t="n">
        <v>1</v>
      </c>
      <c r="Z190" s="1" t="n">
        <v>1</v>
      </c>
      <c r="AA190" s="2" t="n">
        <v>1</v>
      </c>
      <c r="AB190" s="5" t="s">
        <v>383</v>
      </c>
      <c r="AC190" s="5" t="s">
        <v>58</v>
      </c>
      <c r="AD190" s="3" t="n">
        <f aca="false">$C190+$D190*2+$E190*0.5+$F190+$G190*0.5</f>
        <v>18.5</v>
      </c>
      <c r="AE190" s="1" t="n">
        <f aca="false">$H190+$I190*3+$J190*0.5+$K190+$L190*0.5+$M190*0.1+$N190*0.2</f>
        <v>8</v>
      </c>
      <c r="AF190" s="1" t="n">
        <f aca="false">$AD190*$W190*$AA190-1.5*$AE190*$X190</f>
        <v>-1.45</v>
      </c>
      <c r="AG190" s="1" t="n">
        <f aca="false">$O190*$Y190-2*($P190*$Z190+R190)</f>
        <v>0</v>
      </c>
      <c r="AH190" s="1" t="n">
        <f aca="false">IF($AG190&lt;0,$AG190*1.5,$AG190*3)</f>
        <v>0</v>
      </c>
      <c r="AI190" s="1" t="n">
        <f aca="false">(Q190+S190+U190)*2-(T190+V190)*3</f>
        <v>0</v>
      </c>
      <c r="AJ190" s="2" t="n">
        <f aca="false">AF190+AH190+AI190</f>
        <v>-1.45</v>
      </c>
      <c r="AK190" s="6" t="n">
        <f aca="false">AJ190/(AD190+AE190*1.5+(O190+P190+R190+T190+V190)*3+(Q190+S190+U190)*2)</f>
        <v>-0.0367088607594937</v>
      </c>
      <c r="AL190" s="7" t="n">
        <f aca="false">0.5+AK190*4</f>
        <v>0.353164556962025</v>
      </c>
      <c r="AM190" s="3" t="str">
        <f aca="false">IF(AC190="","",IF(AC190="分","分",IF(AJ190=0,"分",IF(AC190="攻",IF(AJ190&gt;0,"一致","不一致"),IF(AJ190&gt;=0,"不一致","一致")))))</f>
        <v>不一致</v>
      </c>
      <c r="AN190" s="8" t="n">
        <f aca="false">IF(AC190="","",ABS(AK190))</f>
        <v>0.0367088607594937</v>
      </c>
      <c r="AO190" s="3" t="n">
        <f aca="false">AP190-AQ190</f>
        <v>-3</v>
      </c>
      <c r="AP190" s="1" t="n">
        <v>2</v>
      </c>
      <c r="AQ190" s="2" t="n">
        <v>5</v>
      </c>
      <c r="AR190" s="3" t="s">
        <v>53</v>
      </c>
      <c r="AT190" s="1" t="s">
        <v>54</v>
      </c>
      <c r="AV190" s="17" t="n">
        <f aca="false">IF(AK190&gt;0.5/4,0.5/4,IF(AK190&lt;0.5/-4,0.5/-4,AK190))</f>
        <v>-0.0367088607594937</v>
      </c>
      <c r="AX190" s="9" t="n">
        <f aca="false">AW190*((O190+P190+U190+V190)*3+C190+H190+Q190+R190)/60+1</f>
        <v>1</v>
      </c>
    </row>
    <row r="191" customFormat="false" ht="12.8" hidden="false" customHeight="false" outlineLevel="0" collapsed="false">
      <c r="A191" s="1" t="n">
        <v>190</v>
      </c>
      <c r="B191" s="1" t="s">
        <v>384</v>
      </c>
      <c r="C191" s="1" t="n">
        <v>7</v>
      </c>
      <c r="H191" s="3" t="n">
        <v>12</v>
      </c>
      <c r="O191" s="3" t="n">
        <v>12</v>
      </c>
      <c r="P191" s="1" t="n">
        <v>2</v>
      </c>
      <c r="R191" s="1" t="n">
        <v>2</v>
      </c>
      <c r="W191" s="3" t="n">
        <v>1.2</v>
      </c>
      <c r="X191" s="1" t="n">
        <v>1</v>
      </c>
      <c r="Y191" s="1" t="n">
        <v>1</v>
      </c>
      <c r="Z191" s="1" t="n">
        <v>1</v>
      </c>
      <c r="AA191" s="2" t="n">
        <v>1</v>
      </c>
      <c r="AB191" s="5" t="s">
        <v>385</v>
      </c>
      <c r="AC191" s="5" t="s">
        <v>58</v>
      </c>
      <c r="AD191" s="3" t="n">
        <f aca="false">$C191+$D191*2+$E191*0.5+$F191+$G191*0.5</f>
        <v>7</v>
      </c>
      <c r="AE191" s="1" t="n">
        <f aca="false">$H191+$I191*3+$J191*0.5+$K191+$L191*0.5+$M191*0.1+$N191*0.2</f>
        <v>12</v>
      </c>
      <c r="AF191" s="1" t="n">
        <f aca="false">$AD191*$W191*$AA191-1.5*$AE191*$X191</f>
        <v>-9.6</v>
      </c>
      <c r="AG191" s="1" t="n">
        <f aca="false">$O191*$Y191-2*($P191*$Z191+R191)</f>
        <v>4</v>
      </c>
      <c r="AH191" s="1" t="n">
        <f aca="false">IF($AG191&lt;0,$AG191*1.5,$AG191*3)</f>
        <v>12</v>
      </c>
      <c r="AI191" s="1" t="n">
        <f aca="false">(Q191+S191+U191)*2-(T191+V191)*3</f>
        <v>0</v>
      </c>
      <c r="AJ191" s="2" t="n">
        <f aca="false">AF191+AH191+AI191</f>
        <v>2.4</v>
      </c>
      <c r="AK191" s="6" t="n">
        <f aca="false">AJ191/(AD191+AE191*1.5+(O191+P191+R191+T191+V191)*3+(Q191+S191+U191)*2)</f>
        <v>0.0328767123287671</v>
      </c>
      <c r="AL191" s="7" t="n">
        <f aca="false">0.5+AK191*4</f>
        <v>0.631506849315069</v>
      </c>
      <c r="AM191" s="3" t="str">
        <f aca="false">IF(AC191="","",IF(AC191="分","分",IF(AJ191=0,"分",IF(AC191="攻",IF(AJ191&gt;0,"一致","不一致"),IF(AJ191&gt;=0,"不一致","一致")))))</f>
        <v>一致</v>
      </c>
      <c r="AN191" s="8" t="n">
        <f aca="false">IF(AC191="","",ABS(AK191))</f>
        <v>0.0328767123287671</v>
      </c>
      <c r="AO191" s="3" t="n">
        <f aca="false">AP191-AQ191</f>
        <v>3</v>
      </c>
      <c r="AP191" s="1" t="n">
        <v>4</v>
      </c>
      <c r="AQ191" s="2" t="n">
        <v>1</v>
      </c>
      <c r="AR191" s="3" t="s">
        <v>73</v>
      </c>
      <c r="AT191" s="1" t="s">
        <v>54</v>
      </c>
      <c r="AV191" s="17" t="n">
        <f aca="false">IF(AK191&gt;0.5/4,0.5/4,IF(AK191&lt;0.5/-4,0.5/-4,AK191))</f>
        <v>0.0328767123287671</v>
      </c>
      <c r="AX191" s="9" t="n">
        <f aca="false">AW191*((O191+P191+U191+V191)*3+C191+H191+Q191+R191)/60+1</f>
        <v>1</v>
      </c>
    </row>
    <row r="192" customFormat="false" ht="12.8" hidden="false" customHeight="false" outlineLevel="0" collapsed="false">
      <c r="A192" s="1" t="n">
        <v>191</v>
      </c>
      <c r="B192" s="1" t="s">
        <v>386</v>
      </c>
      <c r="C192" s="1" t="n">
        <v>8</v>
      </c>
      <c r="E192" s="1" t="n">
        <v>1</v>
      </c>
      <c r="H192" s="3" t="n">
        <v>9</v>
      </c>
      <c r="O192" s="3" t="n">
        <v>5</v>
      </c>
      <c r="P192" s="1" t="n">
        <v>1</v>
      </c>
      <c r="R192" s="1" t="n">
        <v>1</v>
      </c>
      <c r="W192" s="3" t="n">
        <v>1.1</v>
      </c>
      <c r="X192" s="1" t="n">
        <v>1</v>
      </c>
      <c r="Y192" s="1" t="n">
        <v>0.75</v>
      </c>
      <c r="Z192" s="1" t="n">
        <v>1</v>
      </c>
      <c r="AA192" s="2" t="n">
        <v>1</v>
      </c>
      <c r="AB192" s="5" t="s">
        <v>387</v>
      </c>
      <c r="AC192" s="5" t="s">
        <v>52</v>
      </c>
      <c r="AD192" s="3" t="n">
        <f aca="false">$C192+$D192*2+$E192*0.5+$F192+$G192*0.5</f>
        <v>8.5</v>
      </c>
      <c r="AE192" s="1" t="n">
        <f aca="false">$H192+$I192*3+$J192*0.5+$K192+$L192*0.5+$M192*0.1+$N192*0.2</f>
        <v>9</v>
      </c>
      <c r="AF192" s="1" t="n">
        <f aca="false">$AD192*$W192*$AA192-1.5*$AE192*$X192</f>
        <v>-4.15</v>
      </c>
      <c r="AG192" s="1" t="n">
        <f aca="false">$O192*$Y192-2*($P192*$Z192+R192)</f>
        <v>-0.25</v>
      </c>
      <c r="AH192" s="1" t="n">
        <f aca="false">IF($AG192&lt;0,$AG192*1.5,$AG192*3)</f>
        <v>-0.375</v>
      </c>
      <c r="AI192" s="1" t="n">
        <f aca="false">(Q192+S192+U192)*2-(T192+V192)*3</f>
        <v>0</v>
      </c>
      <c r="AJ192" s="2" t="n">
        <f aca="false">AF192+AH192+AI192</f>
        <v>-4.525</v>
      </c>
      <c r="AK192" s="6" t="n">
        <f aca="false">AJ192/(AD192+AE192*1.5+(O192+P192+R192+T192+V192)*3+(Q192+S192+U192)*2)</f>
        <v>-0.105232558139535</v>
      </c>
      <c r="AL192" s="7" t="n">
        <f aca="false">0.5+AK192*4</f>
        <v>0.0790697674418606</v>
      </c>
      <c r="AM192" s="3" t="str">
        <f aca="false">IF(AC192="","",IF(AC192="分","分",IF(AJ192=0,"分",IF(AC192="攻",IF(AJ192&gt;0,"一致","不一致"),IF(AJ192&gt;=0,"不一致","一致")))))</f>
        <v>一致</v>
      </c>
      <c r="AN192" s="8" t="n">
        <f aca="false">IF(AC192="","",ABS(AK192))</f>
        <v>0.105232558139535</v>
      </c>
      <c r="AO192" s="3" t="n">
        <f aca="false">AP192-AQ192</f>
        <v>2</v>
      </c>
      <c r="AP192" s="1" t="n">
        <v>4</v>
      </c>
      <c r="AQ192" s="2" t="n">
        <v>2</v>
      </c>
      <c r="AR192" s="3" t="s">
        <v>59</v>
      </c>
      <c r="AT192" s="1" t="s">
        <v>54</v>
      </c>
      <c r="AV192" s="17" t="n">
        <f aca="false">IF(AK192&gt;0.5/4,0.5/4,IF(AK192&lt;0.5/-4,0.5/-4,AK192))</f>
        <v>-0.105232558139535</v>
      </c>
      <c r="AX192" s="9" t="n">
        <f aca="false">AW192*((O192+P192+U192+V192)*3+C192+H192+Q192+R192)/60+1</f>
        <v>1</v>
      </c>
    </row>
    <row r="193" customFormat="false" ht="12.8" hidden="false" customHeight="false" outlineLevel="0" collapsed="false">
      <c r="A193" s="1" t="n">
        <v>192</v>
      </c>
      <c r="B193" s="1" t="s">
        <v>388</v>
      </c>
      <c r="C193" s="1" t="n">
        <v>15</v>
      </c>
      <c r="E193" s="1" t="n">
        <v>1</v>
      </c>
      <c r="F193" s="1" t="n">
        <v>1</v>
      </c>
      <c r="G193" s="2" t="n">
        <v>2</v>
      </c>
      <c r="H193" s="3" t="n">
        <v>12</v>
      </c>
      <c r="M193" s="4" t="n">
        <v>18</v>
      </c>
      <c r="N193" s="2" t="n">
        <v>6</v>
      </c>
      <c r="O193" s="3" t="n">
        <v>11</v>
      </c>
      <c r="P193" s="1" t="n">
        <v>4</v>
      </c>
      <c r="R193" s="1" t="n">
        <v>2</v>
      </c>
      <c r="T193" s="1" t="n">
        <v>1</v>
      </c>
      <c r="U193" s="1" t="n">
        <v>2</v>
      </c>
      <c r="W193" s="3" t="n">
        <v>1.1</v>
      </c>
      <c r="X193" s="1" t="n">
        <v>0.9</v>
      </c>
      <c r="Y193" s="1" t="n">
        <v>1</v>
      </c>
      <c r="Z193" s="1" t="n">
        <v>0.5</v>
      </c>
      <c r="AA193" s="2" t="n">
        <v>1</v>
      </c>
      <c r="AB193" s="5" t="s">
        <v>389</v>
      </c>
      <c r="AC193" s="5" t="s">
        <v>58</v>
      </c>
      <c r="AD193" s="3" t="n">
        <f aca="false">$C193+$D193*2+$E193*0.5+$F193+$G193*0.5</f>
        <v>17.5</v>
      </c>
      <c r="AE193" s="1" t="n">
        <f aca="false">$H193+$I193*3+$J193*0.5+$K193+$L193*0.5+$M193*0.1+$N193*0.2</f>
        <v>15</v>
      </c>
      <c r="AF193" s="1" t="n">
        <f aca="false">$AD193*$W193*$AA193-1.5*$AE193*$X193</f>
        <v>-1</v>
      </c>
      <c r="AG193" s="1" t="n">
        <f aca="false">$O193*$Y193-2*($P193*$Z193+R193)</f>
        <v>3</v>
      </c>
      <c r="AH193" s="1" t="n">
        <f aca="false">IF($AG193&lt;0,$AG193*1.5,$AG193*3)</f>
        <v>9</v>
      </c>
      <c r="AI193" s="1" t="n">
        <f aca="false">(Q193+S193+U193)*2-(T193+V193)*3</f>
        <v>1</v>
      </c>
      <c r="AJ193" s="2" t="n">
        <f aca="false">AF193+AH193+AI193</f>
        <v>9</v>
      </c>
      <c r="AK193" s="6" t="n">
        <f aca="false">AJ193/(AD193+AE193*1.5+(O193+P193+R193+T193+V193)*3+(Q193+S193+U193)*2)</f>
        <v>0.0918367346938776</v>
      </c>
      <c r="AL193" s="7" t="n">
        <f aca="false">0.5+AK193*4</f>
        <v>0.86734693877551</v>
      </c>
      <c r="AM193" s="3" t="str">
        <f aca="false">IF(AC193="","",IF(AC193="分","分",IF(AJ193=0,"分",IF(AC193="攻",IF(AJ193&gt;0,"一致","不一致"),IF(AJ193&gt;=0,"不一致","一致")))))</f>
        <v>一致</v>
      </c>
      <c r="AN193" s="8" t="n">
        <f aca="false">IF(AC193="","",ABS(AK193))</f>
        <v>0.0918367346938776</v>
      </c>
      <c r="AO193" s="3" t="n">
        <f aca="false">AP193-AQ193</f>
        <v>1</v>
      </c>
      <c r="AP193" s="1" t="n">
        <v>4</v>
      </c>
      <c r="AQ193" s="2" t="n">
        <v>3</v>
      </c>
      <c r="AR193" s="3" t="s">
        <v>54</v>
      </c>
      <c r="AT193" s="1" t="s">
        <v>53</v>
      </c>
      <c r="AV193" s="17" t="n">
        <f aca="false">IF(AK193&gt;0.5/4,0.5/4,IF(AK193&lt;0.5/-4,0.5/-4,AK193))</f>
        <v>0.0918367346938776</v>
      </c>
      <c r="AX193" s="9" t="n">
        <f aca="false">AW193*((O193+P193+U193+V193)*3+C193+H193+Q193+R193)/60+1</f>
        <v>1</v>
      </c>
    </row>
    <row r="194" customFormat="false" ht="12.8" hidden="false" customHeight="false" outlineLevel="0" collapsed="false">
      <c r="A194" s="1" t="n">
        <v>193</v>
      </c>
      <c r="B194" s="1" t="s">
        <v>390</v>
      </c>
      <c r="C194" s="1" t="n">
        <v>26</v>
      </c>
      <c r="E194" s="1" t="n">
        <v>1</v>
      </c>
      <c r="G194" s="2" t="n">
        <v>4</v>
      </c>
      <c r="H194" s="3" t="n">
        <v>25</v>
      </c>
      <c r="L194" s="4" t="n">
        <v>3</v>
      </c>
      <c r="O194" s="3" t="n">
        <v>6</v>
      </c>
      <c r="R194" s="1" t="n">
        <v>3</v>
      </c>
      <c r="W194" s="3" t="n">
        <v>1</v>
      </c>
      <c r="X194" s="1" t="n">
        <v>0.9</v>
      </c>
      <c r="Y194" s="1" t="n">
        <v>1</v>
      </c>
      <c r="Z194" s="1" t="n">
        <v>1</v>
      </c>
      <c r="AA194" s="2" t="n">
        <v>2</v>
      </c>
      <c r="AB194" s="21" t="s">
        <v>391</v>
      </c>
      <c r="AC194" s="5" t="s">
        <v>58</v>
      </c>
      <c r="AD194" s="3" t="n">
        <f aca="false">$C194+$D194*2+$E194*0.5+$F194+$G194*0.5</f>
        <v>28.5</v>
      </c>
      <c r="AE194" s="1" t="n">
        <f aca="false">$H194+$I194*3+$J194*0.5+$K194+$L194*0.5+$M194*0.1+$N194*0.2</f>
        <v>26.5</v>
      </c>
      <c r="AF194" s="1" t="n">
        <f aca="false">$AD194*$W194*$AA194-1.5*$AE194*$X194</f>
        <v>21.225</v>
      </c>
      <c r="AG194" s="1" t="n">
        <f aca="false">$O194*$Y194-2*($P194*$Z194+R194)</f>
        <v>0</v>
      </c>
      <c r="AH194" s="1" t="n">
        <f aca="false">IF($AG194&lt;0,$AG194*1.5,$AG194*3)</f>
        <v>0</v>
      </c>
      <c r="AI194" s="1" t="n">
        <f aca="false">(Q194+S194+U194)*2-(T194+V194)*3</f>
        <v>0</v>
      </c>
      <c r="AJ194" s="2" t="n">
        <f aca="false">AF194+AH194+AI194</f>
        <v>21.225</v>
      </c>
      <c r="AK194" s="6" t="n">
        <f aca="false">AJ194/(AD194+AE194*1.5+(O194+P194+R194+T194+V194)*3+(Q194+S194+U194)*2)</f>
        <v>0.222834645669291</v>
      </c>
      <c r="AL194" s="7" t="n">
        <f aca="false">0.5+AK194*4</f>
        <v>1.39133858267717</v>
      </c>
      <c r="AM194" s="3" t="str">
        <f aca="false">IF(AC194="","",IF(AC194="分","分",IF(AJ194=0,"分",IF(AC194="攻",IF(AJ194&gt;0,"一致","不一致"),IF(AJ194&gt;=0,"不一致","一致")))))</f>
        <v>一致</v>
      </c>
      <c r="AN194" s="8" t="n">
        <f aca="false">IF(AC194="","",ABS(AK194))</f>
        <v>0.222834645669291</v>
      </c>
      <c r="AO194" s="3" t="n">
        <f aca="false">AP194-AQ194</f>
        <v>1</v>
      </c>
      <c r="AP194" s="1" t="n">
        <v>4</v>
      </c>
      <c r="AQ194" s="2" t="n">
        <v>3</v>
      </c>
      <c r="AR194" s="3" t="s">
        <v>54</v>
      </c>
      <c r="AT194" s="1" t="s">
        <v>53</v>
      </c>
      <c r="AV194" s="17" t="n">
        <f aca="false">IF(AK194&gt;0.5/4,0.5/4,IF(AK194&lt;0.5/-4,0.5/-4,AK194))</f>
        <v>0.125</v>
      </c>
      <c r="AX194" s="9" t="n">
        <f aca="false">AW194*((O194+P194+U194+V194)*3+C194+H194+Q194+R194)/60+1</f>
        <v>1</v>
      </c>
    </row>
    <row r="195" customFormat="false" ht="12.8" hidden="false" customHeight="false" outlineLevel="0" collapsed="false">
      <c r="A195" s="1" t="n">
        <v>194</v>
      </c>
      <c r="B195" s="1" t="n">
        <v>70</v>
      </c>
      <c r="C195" s="1" t="n">
        <v>44</v>
      </c>
      <c r="E195" s="1" t="n">
        <v>1</v>
      </c>
      <c r="H195" s="3" t="n">
        <v>22</v>
      </c>
      <c r="J195" s="1" t="n">
        <v>1</v>
      </c>
      <c r="M195" s="4" t="n">
        <v>36</v>
      </c>
      <c r="O195" s="3" t="n">
        <v>6</v>
      </c>
      <c r="Q195" s="1" t="n">
        <v>2</v>
      </c>
      <c r="R195" s="1" t="n">
        <v>2</v>
      </c>
      <c r="W195" s="3" t="n">
        <v>1</v>
      </c>
      <c r="X195" s="1" t="n">
        <v>1</v>
      </c>
      <c r="Y195" s="1" t="n">
        <v>1</v>
      </c>
      <c r="Z195" s="1" t="n">
        <v>1</v>
      </c>
      <c r="AA195" s="2" t="n">
        <v>0.75</v>
      </c>
      <c r="AB195" s="24" t="s">
        <v>392</v>
      </c>
      <c r="AC195" s="5" t="s">
        <v>52</v>
      </c>
      <c r="AD195" s="3" t="n">
        <f aca="false">$C195+$D195*2+$E195*0.5+$F195+$G195*0.5</f>
        <v>44.5</v>
      </c>
      <c r="AE195" s="1" t="n">
        <f aca="false">$H195+$I195*3+$J195*0.5+$K195+$L195*0.5+$M195*0.1+$N195*0.2</f>
        <v>26.1</v>
      </c>
      <c r="AF195" s="1" t="n">
        <f aca="false">$AD195*$W195*$AA195-1.5*$AE195*$X195</f>
        <v>-5.77500000000001</v>
      </c>
      <c r="AG195" s="1" t="n">
        <f aca="false">$O195*$Y195-2*($P195*$Z195+R195)</f>
        <v>2</v>
      </c>
      <c r="AH195" s="1" t="n">
        <f aca="false">IF($AG195&lt;0,$AG195*1.5,$AG195*3)</f>
        <v>6</v>
      </c>
      <c r="AI195" s="1" t="n">
        <f aca="false">(Q195+S195+U195)*2-(T195+V195)*3</f>
        <v>4</v>
      </c>
      <c r="AJ195" s="2" t="n">
        <f aca="false">AF195+AH195+AI195</f>
        <v>4.22499999999999</v>
      </c>
      <c r="AK195" s="6" t="n">
        <f aca="false">AJ195/(AD195+AE195*1.5+(O195+P195+R195+T195+V195)*3+(Q195+S195+U195)*2)</f>
        <v>0.0378414688759516</v>
      </c>
      <c r="AL195" s="7" t="n">
        <f aca="false">0.5+AK195*4</f>
        <v>0.651365875503806</v>
      </c>
      <c r="AM195" s="3" t="str">
        <f aca="false">IF(AC195="","",IF(AC195="分","分",IF(AJ195=0,"分",IF(AC195="攻",IF(AJ195&gt;0,"一致","不一致"),IF(AJ195&gt;=0,"不一致","一致")))))</f>
        <v>不一致</v>
      </c>
      <c r="AN195" s="8" t="n">
        <f aca="false">IF(AC195="","",ABS(AK195))</f>
        <v>0.0378414688759516</v>
      </c>
      <c r="AO195" s="3" t="n">
        <f aca="false">AP195-AQ195</f>
        <v>0</v>
      </c>
      <c r="AP195" s="1" t="n">
        <v>4</v>
      </c>
      <c r="AQ195" s="2" t="n">
        <v>4</v>
      </c>
      <c r="AR195" s="3" t="s">
        <v>59</v>
      </c>
      <c r="AT195" s="1" t="s">
        <v>97</v>
      </c>
      <c r="AV195" s="17" t="n">
        <f aca="false">IF(AK195&gt;0.5/4,0.5/4,IF(AK195&lt;0.5/-4,0.5/-4,AK195))</f>
        <v>0.0378414688759516</v>
      </c>
      <c r="AX195" s="9" t="n">
        <f aca="false">AW195*((O195+P195+U195+V195)*3+C195+H195+Q195+R195)/60+1</f>
        <v>1</v>
      </c>
    </row>
    <row r="196" customFormat="false" ht="12.8" hidden="false" customHeight="false" outlineLevel="0" collapsed="false">
      <c r="A196" s="1" t="n">
        <v>195</v>
      </c>
      <c r="B196" s="1" t="s">
        <v>393</v>
      </c>
      <c r="C196" s="1" t="n">
        <v>18</v>
      </c>
      <c r="E196" s="1" t="n">
        <v>2</v>
      </c>
      <c r="H196" s="3" t="n">
        <v>12</v>
      </c>
      <c r="J196" s="1" t="n">
        <v>1</v>
      </c>
      <c r="O196" s="3" t="n">
        <v>6</v>
      </c>
      <c r="P196" s="1" t="n">
        <v>6</v>
      </c>
      <c r="Q196" s="1" t="n">
        <v>1</v>
      </c>
      <c r="R196" s="1" t="n">
        <v>2</v>
      </c>
      <c r="W196" s="3" t="n">
        <v>1</v>
      </c>
      <c r="X196" s="1" t="n">
        <v>1.1</v>
      </c>
      <c r="Y196" s="1" t="n">
        <v>1</v>
      </c>
      <c r="Z196" s="1" t="n">
        <v>0.25</v>
      </c>
      <c r="AA196" s="2" t="n">
        <v>1</v>
      </c>
      <c r="AB196" s="5" t="s">
        <v>394</v>
      </c>
      <c r="AC196" s="5" t="s">
        <v>58</v>
      </c>
      <c r="AD196" s="3" t="n">
        <f aca="false">$C196+$D196*2+$E196*0.5+$F196+$G196*0.5</f>
        <v>19</v>
      </c>
      <c r="AE196" s="1" t="n">
        <f aca="false">$H196+$I196*3+$J196*0.5+$K196+$L196*0.5+$M196*0.1+$N196*0.2</f>
        <v>12.5</v>
      </c>
      <c r="AF196" s="1" t="n">
        <f aca="false">$AD196*$W196*$AA196-1.5*$AE196*$X196</f>
        <v>-1.625</v>
      </c>
      <c r="AG196" s="1" t="n">
        <f aca="false">$O196*$Y196-2*($P196*$Z196+R196)</f>
        <v>-1</v>
      </c>
      <c r="AH196" s="1" t="n">
        <f aca="false">IF($AG196&lt;0,$AG196*1.5,$AG196*3)</f>
        <v>-1.5</v>
      </c>
      <c r="AI196" s="1" t="n">
        <f aca="false">(Q196+S196+U196)*2-(T196+V196)*3</f>
        <v>2</v>
      </c>
      <c r="AJ196" s="2" t="n">
        <f aca="false">AF196+AH196+AI196</f>
        <v>-1.125</v>
      </c>
      <c r="AK196" s="6" t="n">
        <f aca="false">AJ196/(AD196+AE196*1.5+(O196+P196+R196+T196+V196)*3+(Q196+S196+U196)*2)</f>
        <v>-0.0137614678899083</v>
      </c>
      <c r="AL196" s="7" t="n">
        <f aca="false">0.5+AK196*4</f>
        <v>0.444954128440367</v>
      </c>
      <c r="AM196" s="3" t="str">
        <f aca="false">IF(AC196="","",IF(AC196="分","分",IF(AJ196=0,"分",IF(AC196="攻",IF(AJ196&gt;0,"一致","不一致"),IF(AJ196&gt;=0,"不一致","一致")))))</f>
        <v>不一致</v>
      </c>
      <c r="AN196" s="8" t="n">
        <f aca="false">IF(AC196="","",ABS(AK196))</f>
        <v>0.0137614678899083</v>
      </c>
      <c r="AO196" s="3" t="n">
        <f aca="false">AP196-AQ196</f>
        <v>1</v>
      </c>
      <c r="AP196" s="1" t="n">
        <v>4</v>
      </c>
      <c r="AQ196" s="2" t="n">
        <v>3</v>
      </c>
      <c r="AR196" s="3" t="s">
        <v>54</v>
      </c>
      <c r="AT196" s="1" t="s">
        <v>73</v>
      </c>
      <c r="AV196" s="17" t="n">
        <f aca="false">IF(AK196&gt;0.5/4,0.5/4,IF(AK196&lt;0.5/-4,0.5/-4,AK196))</f>
        <v>-0.0137614678899083</v>
      </c>
      <c r="AX196" s="9" t="n">
        <f aca="false">AW196*((O196+P196+U196+V196)*3+C196+H196+Q196+R196)/60+1</f>
        <v>1</v>
      </c>
    </row>
    <row r="197" customFormat="false" ht="12.8" hidden="false" customHeight="false" outlineLevel="0" collapsed="false">
      <c r="A197" s="1" t="n">
        <v>196</v>
      </c>
      <c r="B197" s="4" t="s">
        <v>395</v>
      </c>
      <c r="C197" s="1" t="n">
        <v>11</v>
      </c>
      <c r="E197" s="1" t="n">
        <v>1</v>
      </c>
      <c r="G197" s="2" t="n">
        <v>1</v>
      </c>
      <c r="H197" s="3" t="n">
        <v>10</v>
      </c>
      <c r="O197" s="3" t="n">
        <v>5</v>
      </c>
      <c r="P197" s="1" t="n">
        <v>2</v>
      </c>
      <c r="R197" s="1" t="n">
        <v>2</v>
      </c>
      <c r="W197" s="3" t="n">
        <v>1</v>
      </c>
      <c r="X197" s="1" t="n">
        <v>0.9</v>
      </c>
      <c r="Y197" s="1" t="n">
        <v>1</v>
      </c>
      <c r="Z197" s="1" t="n">
        <v>0.25</v>
      </c>
      <c r="AA197" s="2" t="n">
        <v>1.5</v>
      </c>
      <c r="AB197" s="18" t="s">
        <v>396</v>
      </c>
      <c r="AC197" s="5" t="s">
        <v>58</v>
      </c>
      <c r="AD197" s="3" t="n">
        <f aca="false">$C197+$D197*2+$E197*0.5+$F197+$G197*0.5</f>
        <v>12</v>
      </c>
      <c r="AE197" s="1" t="n">
        <f aca="false">$H197+$I197*3+$J197*0.5+$K197+$L197*0.5+$M197*0.1+$N197*0.2</f>
        <v>10</v>
      </c>
      <c r="AF197" s="1" t="n">
        <f aca="false">$AD197*$W197*$AA197-1.5*$AE197*$X197</f>
        <v>4.5</v>
      </c>
      <c r="AG197" s="1" t="n">
        <f aca="false">$O197*$Y197-2*($P197*$Z197+R197)</f>
        <v>0</v>
      </c>
      <c r="AH197" s="1" t="n">
        <f aca="false">IF($AG197&lt;0,$AG197*1.5,$AG197*3)</f>
        <v>0</v>
      </c>
      <c r="AI197" s="1" t="n">
        <f aca="false">(Q197+S197+U197)*2-(T197+V197)*3</f>
        <v>0</v>
      </c>
      <c r="AJ197" s="2" t="n">
        <f aca="false">AF197+AH197+AI197</f>
        <v>4.5</v>
      </c>
      <c r="AK197" s="6" t="n">
        <f aca="false">AJ197/(AD197+AE197*1.5+(O197+P197+R197+T197+V197)*3+(Q197+S197+U197)*2)</f>
        <v>0.0833333333333333</v>
      </c>
      <c r="AL197" s="7" t="n">
        <f aca="false">0.5+AK197*4</f>
        <v>0.833333333333333</v>
      </c>
      <c r="AM197" s="3" t="str">
        <f aca="false">IF(AC197="","",IF(AC197="分","分",IF(AJ197=0,"分",IF(AC197="攻",IF(AJ197&gt;0,"一致","不一致"),IF(AJ197&gt;=0,"不一致","一致")))))</f>
        <v>一致</v>
      </c>
      <c r="AN197" s="8" t="n">
        <f aca="false">IF(AC197="","",ABS(AK197))</f>
        <v>0.0833333333333333</v>
      </c>
      <c r="AO197" s="3" t="n">
        <f aca="false">AP197-AQ197</f>
        <v>1</v>
      </c>
      <c r="AP197" s="1" t="n">
        <v>4</v>
      </c>
      <c r="AQ197" s="2" t="n">
        <v>3</v>
      </c>
      <c r="AR197" s="3" t="s">
        <v>54</v>
      </c>
      <c r="AT197" s="1" t="s">
        <v>53</v>
      </c>
      <c r="AV197" s="17" t="n">
        <f aca="false">IF(AK197&gt;0.5/4,0.5/4,IF(AK197&lt;0.5/-4,0.5/-4,AK197))</f>
        <v>0.0833333333333333</v>
      </c>
      <c r="AX197" s="9" t="n">
        <f aca="false">AW197*((O197+P197+U197+V197)*3+C197+H197+Q197+R197)/60+1</f>
        <v>1</v>
      </c>
    </row>
    <row r="198" customFormat="false" ht="12.8" hidden="false" customHeight="false" outlineLevel="0" collapsed="false">
      <c r="A198" s="1" t="n">
        <v>197</v>
      </c>
      <c r="B198" s="1" t="s">
        <v>397</v>
      </c>
      <c r="C198" s="1" t="n">
        <v>21</v>
      </c>
      <c r="H198" s="3" t="n">
        <v>15</v>
      </c>
      <c r="O198" s="3" t="n">
        <v>3</v>
      </c>
      <c r="P198" s="1" t="n">
        <v>2</v>
      </c>
      <c r="S198" s="1" t="n">
        <v>1</v>
      </c>
      <c r="W198" s="3" t="n">
        <v>0.9</v>
      </c>
      <c r="X198" s="1" t="n">
        <v>1.1</v>
      </c>
      <c r="Y198" s="1" t="n">
        <v>1</v>
      </c>
      <c r="Z198" s="1" t="n">
        <v>0.25</v>
      </c>
      <c r="AA198" s="2" t="n">
        <v>0.75</v>
      </c>
      <c r="AB198" s="19" t="s">
        <v>398</v>
      </c>
      <c r="AC198" s="5" t="s">
        <v>52</v>
      </c>
      <c r="AD198" s="3" t="n">
        <f aca="false">$C198+$D198*2+$E198*0.5+$F198+$G198*0.5</f>
        <v>21</v>
      </c>
      <c r="AE198" s="1" t="n">
        <f aca="false">$H198+$I198*3+$J198*0.5+$K198+$L198*0.5+$M198*0.1+$N198*0.2</f>
        <v>15</v>
      </c>
      <c r="AF198" s="1" t="n">
        <f aca="false">$AD198*$W198*$AA198-1.5*$AE198*$X198</f>
        <v>-10.575</v>
      </c>
      <c r="AG198" s="1" t="n">
        <f aca="false">$O198*$Y198-2*($P198*$Z198+R198)</f>
        <v>2</v>
      </c>
      <c r="AH198" s="1" t="n">
        <f aca="false">IF($AG198&lt;0,$AG198*1.5,$AG198*3)</f>
        <v>6</v>
      </c>
      <c r="AI198" s="1" t="n">
        <f aca="false">(Q198+S198+U198)*2-(T198+V198)*3</f>
        <v>2</v>
      </c>
      <c r="AJ198" s="2" t="n">
        <f aca="false">AF198+AH198+AI198</f>
        <v>-2.575</v>
      </c>
      <c r="AK198" s="6" t="n">
        <f aca="false">AJ198/(AD198+AE198*1.5+(O198+P198+R198+T198+V198)*3+(Q198+S198+U198)*2)</f>
        <v>-0.0425619834710744</v>
      </c>
      <c r="AL198" s="7" t="n">
        <f aca="false">0.5+AK198*4</f>
        <v>0.329752066115702</v>
      </c>
      <c r="AM198" s="3" t="str">
        <f aca="false">IF(AC198="","",IF(AC198="分","分",IF(AJ198=0,"分",IF(AC198="攻",IF(AJ198&gt;0,"一致","不一致"),IF(AJ198&gt;=0,"不一致","一致")))))</f>
        <v>一致</v>
      </c>
      <c r="AN198" s="8" t="n">
        <f aca="false">IF(AC198="","",ABS(AK198))</f>
        <v>0.0425619834710744</v>
      </c>
      <c r="AO198" s="3" t="n">
        <f aca="false">AP198-AQ198</f>
        <v>-2</v>
      </c>
      <c r="AP198" s="1" t="n">
        <v>3</v>
      </c>
      <c r="AQ198" s="2" t="n">
        <v>5</v>
      </c>
      <c r="AR198" s="3" t="s">
        <v>54</v>
      </c>
      <c r="AT198" s="1" t="s">
        <v>59</v>
      </c>
      <c r="AV198" s="17" t="n">
        <f aca="false">IF(AK198&gt;0.5/4,0.5/4,IF(AK198&lt;0.5/-4,0.5/-4,AK198))</f>
        <v>-0.0425619834710744</v>
      </c>
      <c r="AX198" s="9" t="n">
        <f aca="false">AW198*((O198+P198+U198+V198)*3+C198+H198+Q198+R198)/60+1</f>
        <v>1</v>
      </c>
    </row>
    <row r="199" customFormat="false" ht="12.8" hidden="false" customHeight="false" outlineLevel="0" collapsed="false">
      <c r="A199" s="1" t="n">
        <v>198</v>
      </c>
      <c r="B199" s="1" t="s">
        <v>399</v>
      </c>
      <c r="C199" s="1" t="n">
        <v>21</v>
      </c>
      <c r="E199" s="1" t="n">
        <v>1</v>
      </c>
      <c r="H199" s="3" t="n">
        <v>15</v>
      </c>
      <c r="J199" s="1" t="n">
        <v>1</v>
      </c>
      <c r="O199" s="3" t="n">
        <v>4</v>
      </c>
      <c r="P199" s="1" t="n">
        <v>6</v>
      </c>
      <c r="R199" s="1" t="n">
        <v>2</v>
      </c>
      <c r="S199" s="1" t="n">
        <v>1</v>
      </c>
      <c r="W199" s="3" t="n">
        <v>1</v>
      </c>
      <c r="X199" s="1" t="n">
        <v>1</v>
      </c>
      <c r="Y199" s="1" t="n">
        <v>1</v>
      </c>
      <c r="Z199" s="1" t="n">
        <v>0.5</v>
      </c>
      <c r="AA199" s="2" t="n">
        <v>1.5</v>
      </c>
      <c r="AB199" s="18" t="s">
        <v>400</v>
      </c>
      <c r="AC199" s="5" t="s">
        <v>122</v>
      </c>
      <c r="AD199" s="3" t="n">
        <f aca="false">$C199+$D199*2+$E199*0.5+$F199+$G199*0.5</f>
        <v>21.5</v>
      </c>
      <c r="AE199" s="1" t="n">
        <f aca="false">$H199+$I199*3+$J199*0.5+$K199+$L199*0.5+$M199*0.1+$N199*0.2</f>
        <v>15.5</v>
      </c>
      <c r="AF199" s="1" t="n">
        <f aca="false">$AD199*$W199*$AA199-1.5*$AE199*$X199</f>
        <v>9</v>
      </c>
      <c r="AG199" s="1" t="n">
        <f aca="false">$O199*$Y199-2*($P199*$Z199+R199)</f>
        <v>-6</v>
      </c>
      <c r="AH199" s="1" t="n">
        <f aca="false">IF($AG199&lt;0,$AG199*1.5,$AG199*3)</f>
        <v>-9</v>
      </c>
      <c r="AI199" s="1" t="n">
        <f aca="false">(Q199+S199+U199)*2-(T199+V199)*3</f>
        <v>2</v>
      </c>
      <c r="AJ199" s="2" t="n">
        <f aca="false">AF199+AH199+AI199</f>
        <v>2</v>
      </c>
      <c r="AK199" s="6" t="n">
        <f aca="false">AJ199/(AD199+AE199*1.5+(O199+P199+R199+T199+V199)*3+(Q199+S199+U199)*2)</f>
        <v>0.0241691842900302</v>
      </c>
      <c r="AL199" s="7" t="n">
        <f aca="false">0.5+AK199*4</f>
        <v>0.596676737160121</v>
      </c>
      <c r="AM199" s="3" t="str">
        <f aca="false">IF(AC199="","",IF(AC199="分","分",IF(AJ199=0,"分",IF(AC199="攻",IF(AJ199&gt;0,"一致","不一致"),IF(AJ199&gt;=0,"不一致","一致")))))</f>
        <v>分</v>
      </c>
      <c r="AN199" s="8" t="n">
        <f aca="false">IF(AC199="","",ABS(AK199))</f>
        <v>0.0241691842900302</v>
      </c>
      <c r="AO199" s="3" t="n">
        <f aca="false">AP199-AQ199</f>
        <v>-1</v>
      </c>
      <c r="AP199" s="1" t="n">
        <v>3</v>
      </c>
      <c r="AQ199" s="2" t="n">
        <v>4</v>
      </c>
      <c r="AR199" s="3" t="s">
        <v>54</v>
      </c>
      <c r="AT199" s="1" t="s">
        <v>73</v>
      </c>
      <c r="AV199" s="17" t="n">
        <f aca="false">IF(AK199&gt;0.5/4,0.5/4,IF(AK199&lt;0.5/-4,0.5/-4,AK199))</f>
        <v>0.0241691842900302</v>
      </c>
      <c r="AX199" s="9" t="n">
        <f aca="false">AW199*((O199+P199+U199+V199)*3+C199+H199+Q199+R199)/60+1</f>
        <v>1</v>
      </c>
    </row>
    <row r="200" customFormat="false" ht="12.8" hidden="false" customHeight="false" outlineLevel="0" collapsed="false">
      <c r="A200" s="1" t="n">
        <v>199</v>
      </c>
      <c r="B200" s="4" t="s">
        <v>401</v>
      </c>
      <c r="C200" s="1" t="n">
        <v>11</v>
      </c>
      <c r="E200" s="1" t="n">
        <v>1</v>
      </c>
      <c r="H200" s="3" t="n">
        <v>9</v>
      </c>
      <c r="O200" s="3" t="n">
        <v>3</v>
      </c>
      <c r="P200" s="1" t="n">
        <v>2</v>
      </c>
      <c r="W200" s="3" t="n">
        <v>1.2</v>
      </c>
      <c r="X200" s="1" t="n">
        <v>1.1</v>
      </c>
      <c r="Y200" s="1" t="n">
        <v>1</v>
      </c>
      <c r="Z200" s="1" t="n">
        <v>0.75</v>
      </c>
      <c r="AA200" s="2" t="n">
        <v>1.5</v>
      </c>
      <c r="AB200" s="18" t="s">
        <v>402</v>
      </c>
      <c r="AC200" s="5" t="s">
        <v>58</v>
      </c>
      <c r="AD200" s="3" t="n">
        <f aca="false">$C200+$D200*2+$E200*0.5+$F200+$G200*0.5</f>
        <v>11.5</v>
      </c>
      <c r="AE200" s="1" t="n">
        <f aca="false">$H200+$I200*3+$J200*0.5+$K200+$L200*0.5+$M200*0.1+$N200*0.2</f>
        <v>9</v>
      </c>
      <c r="AF200" s="1" t="n">
        <f aca="false">$AD200*$W200*$AA200-1.5*$AE200*$X200</f>
        <v>5.85</v>
      </c>
      <c r="AG200" s="1" t="n">
        <f aca="false">$O200*$Y200-2*($P200*$Z200+R200)</f>
        <v>0</v>
      </c>
      <c r="AH200" s="1" t="n">
        <f aca="false">IF($AG200&lt;0,$AG200*1.5,$AG200*3)</f>
        <v>0</v>
      </c>
      <c r="AI200" s="1" t="n">
        <f aca="false">(Q200+S200+U200)*2-(T200+V200)*3</f>
        <v>0</v>
      </c>
      <c r="AJ200" s="2" t="n">
        <f aca="false">AF200+AH200+AI200</f>
        <v>5.85</v>
      </c>
      <c r="AK200" s="6" t="n">
        <f aca="false">AJ200/(AD200+AE200*1.5+(O200+P200+R200+T200+V200)*3+(Q200+S200+U200)*2)</f>
        <v>0.14625</v>
      </c>
      <c r="AL200" s="7" t="n">
        <f aca="false">0.5+AK200*4</f>
        <v>1.085</v>
      </c>
      <c r="AM200" s="3" t="str">
        <f aca="false">IF(AC200="","",IF(AC200="分","分",IF(AJ200=0,"分",IF(AC200="攻",IF(AJ200&gt;0,"一致","不一致"),IF(AJ200&gt;=0,"不一致","一致")))))</f>
        <v>一致</v>
      </c>
      <c r="AN200" s="8" t="n">
        <f aca="false">IF(AC200="","",ABS(AK200))</f>
        <v>0.14625</v>
      </c>
      <c r="AO200" s="3" t="n">
        <f aca="false">AP200-AQ200</f>
        <v>1</v>
      </c>
      <c r="AP200" s="1" t="n">
        <v>5</v>
      </c>
      <c r="AQ200" s="2" t="n">
        <v>4</v>
      </c>
      <c r="AR200" s="3" t="s">
        <v>54</v>
      </c>
      <c r="AT200" s="1" t="s">
        <v>59</v>
      </c>
      <c r="AV200" s="17" t="n">
        <f aca="false">IF(AK200&gt;0.5/4,0.5/4,IF(AK200&lt;0.5/-4,0.5/-4,AK200))</f>
        <v>0.125</v>
      </c>
      <c r="AX200" s="9" t="n">
        <f aca="false">AW200*((O200+P200+U200+V200)*3+C200+H200+Q200+R200)/60+1</f>
        <v>1</v>
      </c>
    </row>
    <row r="201" customFormat="false" ht="12.8" hidden="false" customHeight="false" outlineLevel="0" collapsed="false">
      <c r="A201" s="1" t="n">
        <v>200</v>
      </c>
      <c r="B201" s="1" t="s">
        <v>403</v>
      </c>
      <c r="C201" s="1" t="n">
        <v>32</v>
      </c>
      <c r="E201" s="1" t="n">
        <v>2</v>
      </c>
      <c r="F201" s="1" t="n">
        <v>2</v>
      </c>
      <c r="G201" s="2" t="n">
        <v>5</v>
      </c>
      <c r="H201" s="3" t="n">
        <v>31</v>
      </c>
      <c r="O201" s="3" t="n">
        <v>1</v>
      </c>
      <c r="P201" s="1" t="n">
        <v>4</v>
      </c>
      <c r="R201" s="1" t="n">
        <v>2</v>
      </c>
      <c r="T201" s="1" t="n">
        <v>1</v>
      </c>
      <c r="W201" s="3" t="n">
        <v>1</v>
      </c>
      <c r="X201" s="1" t="n">
        <v>0.9</v>
      </c>
      <c r="Y201" s="1" t="n">
        <v>1</v>
      </c>
      <c r="Z201" s="1" t="n">
        <v>0.25</v>
      </c>
      <c r="AA201" s="2" t="n">
        <v>2</v>
      </c>
      <c r="AB201" s="21" t="s">
        <v>404</v>
      </c>
      <c r="AC201" s="5" t="s">
        <v>58</v>
      </c>
      <c r="AD201" s="3" t="n">
        <f aca="false">$C201+$D201*2+$E201*0.5+$F201+$G201*0.5</f>
        <v>37.5</v>
      </c>
      <c r="AE201" s="1" t="n">
        <f aca="false">$H201+$I201*3+$J201*0.5+$K201+$L201*0.5+$M201*0.1+$N201*0.2</f>
        <v>31</v>
      </c>
      <c r="AF201" s="1" t="n">
        <f aca="false">$AD201*$W201*$AA201-1.5*$AE201*$X201</f>
        <v>33.15</v>
      </c>
      <c r="AG201" s="1" t="n">
        <f aca="false">$O201*$Y201-2*($P201*$Z201+R201)</f>
        <v>-5</v>
      </c>
      <c r="AH201" s="1" t="n">
        <f aca="false">IF($AG201&lt;0,$AG201*1.5,$AG201*3)</f>
        <v>-7.5</v>
      </c>
      <c r="AI201" s="1" t="n">
        <f aca="false">(Q201+S201+U201)*2-(T201+V201)*3</f>
        <v>-3</v>
      </c>
      <c r="AJ201" s="2" t="n">
        <f aca="false">AF201+AH201+AI201</f>
        <v>22.65</v>
      </c>
      <c r="AK201" s="6" t="n">
        <f aca="false">AJ201/(AD201+AE201*1.5+(O201+P201+R201+T201+V201)*3+(Q201+S201+U201)*2)</f>
        <v>0.209722222222222</v>
      </c>
      <c r="AL201" s="7" t="n">
        <f aca="false">0.5+AK201*4</f>
        <v>1.33888888888889</v>
      </c>
      <c r="AM201" s="3" t="str">
        <f aca="false">IF(AC201="","",IF(AC201="分","分",IF(AJ201=0,"分",IF(AC201="攻",IF(AJ201&gt;0,"一致","不一致"),IF(AJ201&gt;=0,"不一致","一致")))))</f>
        <v>一致</v>
      </c>
      <c r="AN201" s="8" t="n">
        <f aca="false">IF(AC201="","",ABS(AK201))</f>
        <v>0.209722222222222</v>
      </c>
      <c r="AO201" s="3" t="n">
        <f aca="false">AP201-AQ201</f>
        <v>2</v>
      </c>
      <c r="AP201" s="1" t="n">
        <v>4</v>
      </c>
      <c r="AQ201" s="2" t="n">
        <v>2</v>
      </c>
      <c r="AR201" s="3" t="s">
        <v>54</v>
      </c>
      <c r="AT201" s="1" t="s">
        <v>53</v>
      </c>
      <c r="AV201" s="17" t="n">
        <f aca="false">IF(AK201&gt;0.5/4,0.5/4,IF(AK201&lt;0.5/-4,0.5/-4,AK201))</f>
        <v>0.125</v>
      </c>
      <c r="AX201" s="9" t="n">
        <f aca="false">AW201*((O201+P201+U201+V201)*3+C201+H201+Q201+R201)/60+1</f>
        <v>1</v>
      </c>
    </row>
    <row r="202" customFormat="false" ht="12.8" hidden="false" customHeight="false" outlineLevel="0" collapsed="false">
      <c r="A202" s="1" t="n">
        <v>201</v>
      </c>
      <c r="B202" s="1" t="s">
        <v>405</v>
      </c>
      <c r="C202" s="1" t="n">
        <v>12</v>
      </c>
      <c r="H202" s="3" t="n">
        <v>10</v>
      </c>
      <c r="O202" s="3" t="n">
        <v>8</v>
      </c>
      <c r="P202" s="1" t="n">
        <v>2</v>
      </c>
      <c r="R202" s="20" t="n">
        <v>1.5</v>
      </c>
      <c r="W202" s="3" t="n">
        <v>0.9</v>
      </c>
      <c r="X202" s="1" t="n">
        <v>1</v>
      </c>
      <c r="Y202" s="1" t="n">
        <v>1</v>
      </c>
      <c r="Z202" s="1" t="n">
        <v>1</v>
      </c>
      <c r="AA202" s="2" t="n">
        <v>1</v>
      </c>
      <c r="AB202" s="5" t="s">
        <v>406</v>
      </c>
      <c r="AC202" s="5" t="s">
        <v>52</v>
      </c>
      <c r="AD202" s="3" t="n">
        <f aca="false">$C202+$D202*2+$E202*0.5+$F202+$G202*0.5</f>
        <v>12</v>
      </c>
      <c r="AE202" s="1" t="n">
        <f aca="false">$H202+$I202*3+$J202*0.5+$K202+$L202*0.5+$M202*0.1+$N202*0.2</f>
        <v>10</v>
      </c>
      <c r="AF202" s="1" t="n">
        <f aca="false">$AD202*$W202*$AA202-1.5*$AE202*$X202</f>
        <v>-4.2</v>
      </c>
      <c r="AG202" s="1" t="n">
        <f aca="false">$O202*$Y202-2*($P202*$Z202+R202)</f>
        <v>1</v>
      </c>
      <c r="AH202" s="1" t="n">
        <f aca="false">IF($AG202&lt;0,$AG202*1.5,$AG202*3)</f>
        <v>3</v>
      </c>
      <c r="AI202" s="1" t="n">
        <f aca="false">(Q202+S202+U202)*2-(T202+V202)*3</f>
        <v>0</v>
      </c>
      <c r="AJ202" s="2" t="n">
        <f aca="false">AF202+AH202+AI202</f>
        <v>-1.2</v>
      </c>
      <c r="AK202" s="6" t="n">
        <f aca="false">AJ202/(AD202+AE202*1.5+(O202+P202+R202+T202+V202)*3+(Q202+S202+U202)*2)</f>
        <v>-0.0195121951219512</v>
      </c>
      <c r="AL202" s="7" t="n">
        <f aca="false">0.5+AK202*4</f>
        <v>0.421951219512195</v>
      </c>
      <c r="AM202" s="3" t="str">
        <f aca="false">IF(AC202="","",IF(AC202="分","分",IF(AJ202=0,"分",IF(AC202="攻",IF(AJ202&gt;0,"一致","不一致"),IF(AJ202&gt;=0,"不一致","一致")))))</f>
        <v>一致</v>
      </c>
      <c r="AN202" s="8" t="n">
        <f aca="false">IF(AC202="","",ABS(AK202))</f>
        <v>0.0195121951219512</v>
      </c>
      <c r="AO202" s="3" t="n">
        <f aca="false">AP202-AQ202</f>
        <v>-2</v>
      </c>
      <c r="AP202" s="1" t="n">
        <v>2</v>
      </c>
      <c r="AQ202" s="2" t="n">
        <v>4</v>
      </c>
      <c r="AR202" s="3" t="s">
        <v>54</v>
      </c>
      <c r="AT202" s="1" t="s">
        <v>73</v>
      </c>
      <c r="AV202" s="17" t="n">
        <f aca="false">IF(AK202&gt;0.5/4,0.5/4,IF(AK202&lt;0.5/-4,0.5/-4,AK202))</f>
        <v>-0.0195121951219512</v>
      </c>
      <c r="AX202" s="9" t="n">
        <f aca="false">AW202*((O202+P202+U202+V202)*3+C202+H202+Q202+R202)/60+1</f>
        <v>1</v>
      </c>
    </row>
    <row r="203" customFormat="false" ht="12.8" hidden="false" customHeight="false" outlineLevel="0" collapsed="false">
      <c r="A203" s="1" t="n">
        <v>202</v>
      </c>
      <c r="B203" s="1" t="s">
        <v>407</v>
      </c>
      <c r="C203" s="1" t="n">
        <v>12</v>
      </c>
      <c r="E203" s="1" t="n">
        <v>1</v>
      </c>
      <c r="H203" s="3" t="n">
        <v>8.5</v>
      </c>
      <c r="O203" s="3" t="n">
        <v>4</v>
      </c>
      <c r="R203" s="1" t="n">
        <v>3</v>
      </c>
      <c r="W203" s="3" t="n">
        <v>1</v>
      </c>
      <c r="X203" s="1" t="n">
        <v>1</v>
      </c>
      <c r="Y203" s="1" t="n">
        <v>1</v>
      </c>
      <c r="Z203" s="1" t="n">
        <v>1</v>
      </c>
      <c r="AA203" s="2" t="n">
        <v>1</v>
      </c>
      <c r="AB203" s="5" t="s">
        <v>408</v>
      </c>
      <c r="AC203" s="5" t="s">
        <v>52</v>
      </c>
      <c r="AD203" s="3" t="n">
        <f aca="false">$C203+$D203*2+$E203*0.5+$F203+$G203*0.5</f>
        <v>12.5</v>
      </c>
      <c r="AE203" s="1" t="n">
        <f aca="false">$H203+$I203*3+$J203*0.5+$K203+$L203*0.5+$M203*0.1+$N203*0.2</f>
        <v>8.5</v>
      </c>
      <c r="AF203" s="1" t="n">
        <f aca="false">$AD203*$W203*$AA203-1.5*$AE203*$X203</f>
        <v>-0.25</v>
      </c>
      <c r="AG203" s="1" t="n">
        <f aca="false">$O203*$Y203-2*($P203*$Z203+R203)</f>
        <v>-2</v>
      </c>
      <c r="AH203" s="1" t="n">
        <f aca="false">IF($AG203&lt;0,$AG203*1.5,$AG203*3)</f>
        <v>-3</v>
      </c>
      <c r="AI203" s="1" t="n">
        <f aca="false">(Q203+S203+U203)*2-(T203+V203)*3</f>
        <v>0</v>
      </c>
      <c r="AJ203" s="2" t="n">
        <f aca="false">AF203+AH203+AI203</f>
        <v>-3.25</v>
      </c>
      <c r="AK203" s="6" t="n">
        <f aca="false">AJ203/(AD203+AE203*1.5+(O203+P203+R203+T203+V203)*3+(Q203+S203+U203)*2)</f>
        <v>-0.0702702702702703</v>
      </c>
      <c r="AL203" s="7" t="n">
        <f aca="false">0.5+AK203*4</f>
        <v>0.218918918918919</v>
      </c>
      <c r="AM203" s="3" t="str">
        <f aca="false">IF(AC203="","",IF(AC203="分","分",IF(AJ203=0,"分",IF(AC203="攻",IF(AJ203&gt;0,"一致","不一致"),IF(AJ203&gt;=0,"不一致","一致")))))</f>
        <v>一致</v>
      </c>
      <c r="AN203" s="8" t="n">
        <f aca="false">IF(AC203="","",ABS(AK203))</f>
        <v>0.0702702702702703</v>
      </c>
      <c r="AO203" s="3" t="n">
        <f aca="false">AP203-AQ203</f>
        <v>0</v>
      </c>
      <c r="AP203" s="1" t="n">
        <v>3</v>
      </c>
      <c r="AQ203" s="2" t="n">
        <v>3</v>
      </c>
      <c r="AR203" s="3" t="s">
        <v>143</v>
      </c>
      <c r="AT203" s="1" t="s">
        <v>54</v>
      </c>
      <c r="AV203" s="17" t="n">
        <f aca="false">IF(AK203&gt;0.5/4,0.5/4,IF(AK203&lt;0.5/-4,0.5/-4,AK203))</f>
        <v>-0.0702702702702703</v>
      </c>
      <c r="AX203" s="9" t="n">
        <f aca="false">AW203*((O203+P203+U203+V203)*3+C203+H203+Q203+R203)/60+1</f>
        <v>1</v>
      </c>
    </row>
    <row r="204" customFormat="false" ht="12.8" hidden="false" customHeight="false" outlineLevel="0" collapsed="false">
      <c r="A204" s="1" t="n">
        <v>203</v>
      </c>
      <c r="B204" s="1" t="s">
        <v>409</v>
      </c>
      <c r="C204" s="1" t="n">
        <v>22</v>
      </c>
      <c r="G204" s="2" t="n">
        <v>4</v>
      </c>
      <c r="H204" s="3" t="n">
        <v>11</v>
      </c>
      <c r="O204" s="3" t="n">
        <v>4</v>
      </c>
      <c r="R204" s="1" t="n">
        <v>1</v>
      </c>
      <c r="S204" s="20" t="n">
        <v>2</v>
      </c>
      <c r="W204" s="3" t="n">
        <v>0.8</v>
      </c>
      <c r="X204" s="1" t="n">
        <v>1.1</v>
      </c>
      <c r="Y204" s="1" t="n">
        <v>0.75</v>
      </c>
      <c r="Z204" s="1" t="n">
        <v>1</v>
      </c>
      <c r="AA204" s="2" t="n">
        <v>0.75</v>
      </c>
      <c r="AB204" s="33" t="s">
        <v>410</v>
      </c>
      <c r="AC204" s="5" t="s">
        <v>52</v>
      </c>
      <c r="AD204" s="3" t="n">
        <f aca="false">$C204+$D204*2+$E204*0.5+$F204+$G204*0.5</f>
        <v>24</v>
      </c>
      <c r="AE204" s="1" t="n">
        <f aca="false">$H204+$I204*3+$J204*0.5+$K204+$L204*0.5+$M204*0.1+$N204*0.2</f>
        <v>11</v>
      </c>
      <c r="AF204" s="1" t="n">
        <f aca="false">$AD204*$W204*$AA204-1.5*$AE204*$X204</f>
        <v>-3.75</v>
      </c>
      <c r="AG204" s="1" t="n">
        <f aca="false">$O204*$Y204-2*($P204*$Z204+R204)</f>
        <v>1</v>
      </c>
      <c r="AH204" s="1" t="n">
        <f aca="false">IF($AG204&lt;0,$AG204*1.5,$AG204*3)</f>
        <v>3</v>
      </c>
      <c r="AI204" s="1" t="n">
        <f aca="false">(Q204+S204+U204)*2-(T204+V204)*3</f>
        <v>4</v>
      </c>
      <c r="AJ204" s="2" t="n">
        <f aca="false">AF204+AH204+AI204</f>
        <v>3.25</v>
      </c>
      <c r="AK204" s="6" t="n">
        <f aca="false">AJ204/(AD204+AE204*1.5+(O204+P204+R204+T204+V204)*3+(Q204+S204+U204)*2)</f>
        <v>0.0546218487394958</v>
      </c>
      <c r="AL204" s="7" t="n">
        <f aca="false">0.5+AK204*4</f>
        <v>0.718487394957983</v>
      </c>
      <c r="AM204" s="3" t="str">
        <f aca="false">IF(AC204="","",IF(AC204="分","分",IF(AJ204=0,"分",IF(AC204="攻",IF(AJ204&gt;0,"一致","不一致"),IF(AJ204&gt;=0,"不一致","一致")))))</f>
        <v>不一致</v>
      </c>
      <c r="AN204" s="8" t="n">
        <f aca="false">IF(AC204="","",ABS(AK204))</f>
        <v>0.0546218487394958</v>
      </c>
      <c r="AO204" s="3" t="n">
        <f aca="false">AP204-AQ204</f>
        <v>-2</v>
      </c>
      <c r="AP204" s="1" t="n">
        <v>2</v>
      </c>
      <c r="AQ204" s="2" t="n">
        <v>4</v>
      </c>
      <c r="AR204" s="3" t="s">
        <v>53</v>
      </c>
      <c r="AT204" s="1" t="s">
        <v>56</v>
      </c>
      <c r="AV204" s="17" t="n">
        <f aca="false">IF(AK204&gt;0.5/4,0.5/4,IF(AK204&lt;0.5/-4,0.5/-4,AK204))</f>
        <v>0.0546218487394958</v>
      </c>
      <c r="AX204" s="9" t="n">
        <f aca="false">AW204*((O204+P204+U204+V204)*3+C204+H204+Q204+R204)/60+1</f>
        <v>1</v>
      </c>
    </row>
    <row r="205" customFormat="false" ht="12.8" hidden="false" customHeight="false" outlineLevel="0" collapsed="false">
      <c r="A205" s="1" t="n">
        <v>204</v>
      </c>
      <c r="B205" s="1" t="n">
        <v>28</v>
      </c>
      <c r="C205" s="1" t="n">
        <v>19</v>
      </c>
      <c r="H205" s="3" t="n">
        <v>13</v>
      </c>
      <c r="W205" s="3" t="n">
        <v>0.7</v>
      </c>
      <c r="X205" s="1" t="n">
        <v>0.6</v>
      </c>
      <c r="Y205" s="1" t="n">
        <v>1</v>
      </c>
      <c r="Z205" s="1" t="n">
        <v>1</v>
      </c>
      <c r="AA205" s="2" t="n">
        <v>1</v>
      </c>
      <c r="AC205" s="5" t="s">
        <v>58</v>
      </c>
      <c r="AD205" s="3" t="n">
        <f aca="false">$C205+$D205*2+$E205*0.5+$F205+$G205*0.5</f>
        <v>19</v>
      </c>
      <c r="AE205" s="1" t="n">
        <f aca="false">$H205+$I205*3+$J205*0.5+$K205+$L205*0.5+$M205*0.1+$N205*0.2</f>
        <v>13</v>
      </c>
      <c r="AF205" s="1" t="n">
        <f aca="false">$AD205*$W205*$AA205-1.5*$AE205*$X205</f>
        <v>1.6</v>
      </c>
      <c r="AG205" s="1" t="n">
        <f aca="false">$O205*$Y205-2*($P205*$Z205+R205)</f>
        <v>0</v>
      </c>
      <c r="AH205" s="1" t="n">
        <f aca="false">IF($AG205&lt;0,$AG205*1.5,$AG205*3)</f>
        <v>0</v>
      </c>
      <c r="AI205" s="1" t="n">
        <f aca="false">(Q205+S205+U205)*2-(T205+V205)*3</f>
        <v>0</v>
      </c>
      <c r="AJ205" s="2" t="n">
        <f aca="false">AF205+AH205+AI205</f>
        <v>1.6</v>
      </c>
      <c r="AK205" s="6" t="n">
        <f aca="false">AJ205/(AD205+AE205*1.5+(O205+P205+R205+T205+V205)*3+(Q205+S205+U205)*2)</f>
        <v>0.0415584415584416</v>
      </c>
      <c r="AL205" s="7" t="n">
        <f aca="false">0.5+AK205*4</f>
        <v>0.666233766233766</v>
      </c>
      <c r="AM205" s="3" t="str">
        <f aca="false">IF(AC205="","",IF(AC205="分","分",IF(AJ205=0,"分",IF(AC205="攻",IF(AJ205&gt;0,"一致","不一致"),IF(AJ205&gt;=0,"不一致","一致")))))</f>
        <v>一致</v>
      </c>
      <c r="AN205" s="8" t="n">
        <f aca="false">IF(AC205="","",ABS(AK205))</f>
        <v>0.0415584415584416</v>
      </c>
      <c r="AO205" s="3" t="n">
        <f aca="false">AP205-AQ205</f>
        <v>-3</v>
      </c>
      <c r="AP205" s="1" t="n">
        <v>2</v>
      </c>
      <c r="AQ205" s="2" t="n">
        <v>5</v>
      </c>
      <c r="AR205" s="3" t="s">
        <v>203</v>
      </c>
      <c r="AT205" s="1" t="s">
        <v>108</v>
      </c>
      <c r="AV205" s="17" t="n">
        <f aca="false">IF(AK205&gt;0.5/4,0.5/4,IF(AK205&lt;0.5/-4,0.5/-4,AK205))</f>
        <v>0.0415584415584416</v>
      </c>
      <c r="AX205" s="9" t="n">
        <f aca="false">AW205*((O205+P205+U205+V205)*3+C205+H205+Q205+R205)/60+1</f>
        <v>1</v>
      </c>
    </row>
    <row r="206" customFormat="false" ht="12.8" hidden="false" customHeight="false" outlineLevel="0" collapsed="false">
      <c r="A206" s="1" t="n">
        <v>205</v>
      </c>
      <c r="B206" s="4" t="s">
        <v>411</v>
      </c>
      <c r="C206" s="1" t="n">
        <v>19</v>
      </c>
      <c r="D206" s="1" t="n">
        <v>1</v>
      </c>
      <c r="E206" s="1" t="n">
        <v>2</v>
      </c>
      <c r="F206" s="1" t="n">
        <v>2</v>
      </c>
      <c r="G206" s="2" t="n">
        <v>4</v>
      </c>
      <c r="H206" s="3" t="n">
        <v>38</v>
      </c>
      <c r="J206" s="1" t="n">
        <v>1</v>
      </c>
      <c r="W206" s="3" t="n">
        <v>1</v>
      </c>
      <c r="X206" s="1" t="n">
        <v>1</v>
      </c>
      <c r="Y206" s="1" t="n">
        <v>1</v>
      </c>
      <c r="Z206" s="1" t="n">
        <v>1</v>
      </c>
      <c r="AA206" s="2" t="n">
        <v>2</v>
      </c>
      <c r="AB206" s="21" t="s">
        <v>412</v>
      </c>
      <c r="AC206" s="26" t="s">
        <v>58</v>
      </c>
      <c r="AD206" s="27" t="n">
        <f aca="false">$C206+$D206*2+$E206*0.5+$F206+$G206*0.5</f>
        <v>26</v>
      </c>
      <c r="AE206" s="28" t="n">
        <f aca="false">$H206+$I206*3+$J206*0.5+$K206+$L206*0.5+$M206*0.1+$N206*0.2</f>
        <v>38.5</v>
      </c>
      <c r="AF206" s="29" t="n">
        <f aca="false">$AD206*$W206*$AA206-$AE206*$X206</f>
        <v>13.5</v>
      </c>
      <c r="AG206" s="29" t="n">
        <f aca="false">$O206*$Y206-($P206*$Z206)</f>
        <v>0</v>
      </c>
      <c r="AH206" s="29" t="n">
        <f aca="false">AG206*3</f>
        <v>0</v>
      </c>
      <c r="AI206" s="29" t="n">
        <f aca="false">(Q206+S206+U206-R206-T206-V206)*3</f>
        <v>0</v>
      </c>
      <c r="AJ206" s="30" t="n">
        <f aca="false">AF206+AH206+AI206</f>
        <v>13.5</v>
      </c>
      <c r="AK206" s="31" t="n">
        <f aca="false">AJ206/(AD206+AE206+SUM(O206:V206)*3)</f>
        <v>0.209302325581395</v>
      </c>
      <c r="AL206" s="7" t="n">
        <f aca="false">0.5+AK206*4</f>
        <v>1.33720930232558</v>
      </c>
      <c r="AM206" s="3" t="str">
        <f aca="false">IF(AC206="","",IF(AC206="分","分",IF(AJ206=0,"分",IF(AC206="攻",IF(AJ206&gt;0,"一致","不一致"),IF(AJ206&gt;=0,"不一致","一致")))))</f>
        <v>一致</v>
      </c>
      <c r="AN206" s="8" t="n">
        <f aca="false">IF(AC206="","",ABS(AK206))</f>
        <v>0.209302325581395</v>
      </c>
      <c r="AO206" s="3" t="n">
        <f aca="false">AP206-AQ206</f>
        <v>1</v>
      </c>
      <c r="AP206" s="1" t="n">
        <v>4</v>
      </c>
      <c r="AQ206" s="2" t="n">
        <v>3</v>
      </c>
      <c r="AR206" s="3" t="s">
        <v>129</v>
      </c>
      <c r="AT206" s="1" t="s">
        <v>130</v>
      </c>
      <c r="AV206" s="17" t="n">
        <f aca="false">IF(AK206&gt;0.5/4,0.5/4,IF(AK206&lt;0.5/-4,0.5/-4,AK206))</f>
        <v>0.125</v>
      </c>
      <c r="AW206" s="3" t="n">
        <v>8</v>
      </c>
      <c r="AX206" s="9" t="n">
        <f aca="false">AW206*((O206+P206+U206+V206)*3+C206+H206+Q206+R206)/60+1</f>
        <v>8.6</v>
      </c>
    </row>
    <row r="207" customFormat="false" ht="12.8" hidden="false" customHeight="false" outlineLevel="0" collapsed="false">
      <c r="A207" s="1" t="n">
        <v>206</v>
      </c>
      <c r="B207" s="1" t="s">
        <v>413</v>
      </c>
      <c r="C207" s="1" t="n">
        <v>20</v>
      </c>
      <c r="E207" s="1" t="n">
        <v>1</v>
      </c>
      <c r="H207" s="3" t="n">
        <v>23.5</v>
      </c>
      <c r="J207" s="1" t="n">
        <v>1</v>
      </c>
      <c r="M207" s="4" t="n">
        <v>24</v>
      </c>
      <c r="R207" s="1" t="n">
        <v>2</v>
      </c>
      <c r="S207" s="1" t="n">
        <v>1</v>
      </c>
      <c r="W207" s="3" t="n">
        <v>1</v>
      </c>
      <c r="X207" s="1" t="n">
        <v>0.9</v>
      </c>
      <c r="Y207" s="1" t="n">
        <v>1</v>
      </c>
      <c r="Z207" s="1" t="n">
        <v>1</v>
      </c>
      <c r="AA207" s="2" t="n">
        <v>1.5</v>
      </c>
      <c r="AB207" s="18" t="s">
        <v>414</v>
      </c>
      <c r="AC207" s="5" t="s">
        <v>52</v>
      </c>
      <c r="AD207" s="3" t="n">
        <f aca="false">$C207+$D207*2+$E207*0.5+$F207+$G207*0.5</f>
        <v>20.5</v>
      </c>
      <c r="AE207" s="1" t="n">
        <f aca="false">$H207+$I207*3+$J207*0.5+$K207+$L207*0.5+$M207*0.1+$N207*0.2</f>
        <v>26.4</v>
      </c>
      <c r="AF207" s="1" t="n">
        <f aca="false">$AD207*$W207*$AA207-1.5*$AE207*$X207</f>
        <v>-4.88999999999999</v>
      </c>
      <c r="AG207" s="1" t="n">
        <f aca="false">$O207*$Y207-2*($P207*$Z207+R207)</f>
        <v>-4</v>
      </c>
      <c r="AH207" s="1" t="n">
        <f aca="false">IF($AG207&lt;0,$AG207*1.5,$AG207*3)</f>
        <v>-6</v>
      </c>
      <c r="AI207" s="1" t="n">
        <f aca="false">(Q207+S207+U207)*2-(T207+V207)*3</f>
        <v>2</v>
      </c>
      <c r="AJ207" s="2" t="n">
        <f aca="false">AF207+AH207+AI207</f>
        <v>-8.88999999999999</v>
      </c>
      <c r="AK207" s="6" t="n">
        <f aca="false">AJ207/(AD207+AE207*1.5+(O207+P207+R207+T207+V207)*3+(Q207+S207+U207)*2)</f>
        <v>-0.130543318649045</v>
      </c>
      <c r="AL207" s="7" t="n">
        <f aca="false">0.5+AK207*4</f>
        <v>-0.0221732745961818</v>
      </c>
      <c r="AM207" s="3" t="str">
        <f aca="false">IF(AC207="","",IF(AC207="分","分",IF(AJ207=0,"分",IF(AC207="攻",IF(AJ207&gt;0,"一致","不一致"),IF(AJ207&gt;=0,"不一致","一致")))))</f>
        <v>一致</v>
      </c>
      <c r="AN207" s="8" t="n">
        <f aca="false">IF(AC207="","",ABS(AK207))</f>
        <v>0.130543318649045</v>
      </c>
      <c r="AO207" s="3" t="n">
        <f aca="false">AP207-AQ207</f>
        <v>1</v>
      </c>
      <c r="AP207" s="1" t="n">
        <v>4</v>
      </c>
      <c r="AQ207" s="2" t="n">
        <v>3</v>
      </c>
      <c r="AR207" s="3" t="s">
        <v>54</v>
      </c>
      <c r="AT207" s="1" t="s">
        <v>53</v>
      </c>
      <c r="AV207" s="17" t="n">
        <f aca="false">IF(AK207&gt;0.5/4,0.5/4,IF(AK207&lt;0.5/-4,0.5/-4,AK207))</f>
        <v>-0.125</v>
      </c>
      <c r="AX207" s="9" t="n">
        <f aca="false">AW207*((O207+P207+U207+V207)*3+C207+H207+Q207+R207)/60+1</f>
        <v>1</v>
      </c>
    </row>
    <row r="208" customFormat="false" ht="12.8" hidden="false" customHeight="false" outlineLevel="0" collapsed="false">
      <c r="A208" s="1" t="n">
        <v>207</v>
      </c>
      <c r="B208" s="1" t="s">
        <v>415</v>
      </c>
      <c r="C208" s="1" t="n">
        <v>12</v>
      </c>
      <c r="H208" s="3" t="n">
        <v>9</v>
      </c>
      <c r="O208" s="3" t="n">
        <v>9</v>
      </c>
      <c r="P208" s="1" t="n">
        <v>6</v>
      </c>
      <c r="S208" s="1" t="n">
        <v>1</v>
      </c>
      <c r="W208" s="3" t="n">
        <v>1</v>
      </c>
      <c r="X208" s="1" t="n">
        <v>1.1</v>
      </c>
      <c r="Y208" s="1" t="n">
        <v>1</v>
      </c>
      <c r="Z208" s="1" t="n">
        <v>1</v>
      </c>
      <c r="AA208" s="2" t="n">
        <v>1</v>
      </c>
      <c r="AB208" s="5" t="s">
        <v>416</v>
      </c>
      <c r="AC208" s="5" t="s">
        <v>52</v>
      </c>
      <c r="AD208" s="3" t="n">
        <f aca="false">$C208+$D208*2+$E208*0.5+$F208+$G208*0.5</f>
        <v>12</v>
      </c>
      <c r="AE208" s="1" t="n">
        <f aca="false">$H208+$I208*3+$J208*0.5+$K208+$L208*0.5+$M208*0.1+$N208*0.2</f>
        <v>9</v>
      </c>
      <c r="AF208" s="1" t="n">
        <f aca="false">$AD208*$W208*$AA208-1.5*$AE208*$X208</f>
        <v>-2.85</v>
      </c>
      <c r="AG208" s="1" t="n">
        <f aca="false">$O208*$Y208-2*($P208*$Z208+R208)</f>
        <v>-3</v>
      </c>
      <c r="AH208" s="1" t="n">
        <f aca="false">IF($AG208&lt;0,$AG208*1.5,$AG208*3)</f>
        <v>-4.5</v>
      </c>
      <c r="AI208" s="1" t="n">
        <f aca="false">(Q208+S208+U208)*2-(T208+V208)*3</f>
        <v>2</v>
      </c>
      <c r="AJ208" s="2" t="n">
        <f aca="false">AF208+AH208+AI208</f>
        <v>-5.35</v>
      </c>
      <c r="AK208" s="6" t="n">
        <f aca="false">AJ208/(AD208+AE208*1.5+(O208+P208+R208+T208+V208)*3+(Q208+S208+U208)*2)</f>
        <v>-0.0737931034482759</v>
      </c>
      <c r="AL208" s="7" t="n">
        <f aca="false">0.5+AK208*4</f>
        <v>0.204827586206896</v>
      </c>
      <c r="AM208" s="3" t="str">
        <f aca="false">IF(AC208="","",IF(AC208="分","分",IF(AJ208=0,"分",IF(AC208="攻",IF(AJ208&gt;0,"一致","不一致"),IF(AJ208&gt;=0,"不一致","一致")))))</f>
        <v>一致</v>
      </c>
      <c r="AN208" s="8" t="n">
        <f aca="false">IF(AC208="","",ABS(AK208))</f>
        <v>0.0737931034482759</v>
      </c>
      <c r="AO208" s="3" t="n">
        <f aca="false">AP208-AQ208</f>
        <v>-1</v>
      </c>
      <c r="AP208" s="1" t="n">
        <v>3</v>
      </c>
      <c r="AQ208" s="2" t="n">
        <v>4</v>
      </c>
      <c r="AR208" s="3" t="s">
        <v>54</v>
      </c>
      <c r="AT208" s="1" t="s">
        <v>59</v>
      </c>
      <c r="AV208" s="17" t="n">
        <f aca="false">IF(AK208&gt;0.5/4,0.5/4,IF(AK208&lt;0.5/-4,0.5/-4,AK208))</f>
        <v>-0.0737931034482759</v>
      </c>
      <c r="AX208" s="9" t="n">
        <f aca="false">AW208*((O208+P208+U208+V208)*3+C208+H208+Q208+R208)/60+1</f>
        <v>1</v>
      </c>
    </row>
    <row r="209" customFormat="false" ht="12.8" hidden="false" customHeight="false" outlineLevel="0" collapsed="false">
      <c r="A209" s="1" t="n">
        <v>208</v>
      </c>
      <c r="B209" s="4" t="s">
        <v>417</v>
      </c>
      <c r="C209" s="1" t="n">
        <v>32.5</v>
      </c>
      <c r="H209" s="3" t="n">
        <v>35</v>
      </c>
      <c r="L209" s="4" t="n">
        <v>3</v>
      </c>
      <c r="M209" s="4" t="n">
        <v>74</v>
      </c>
      <c r="N209" s="2" t="n">
        <v>3</v>
      </c>
      <c r="R209" s="1" t="n">
        <v>4</v>
      </c>
      <c r="S209" s="1" t="n">
        <v>1</v>
      </c>
      <c r="T209" s="1" t="n">
        <v>1</v>
      </c>
      <c r="W209" s="3" t="n">
        <v>1</v>
      </c>
      <c r="X209" s="1" t="n">
        <v>0.9</v>
      </c>
      <c r="Y209" s="1" t="n">
        <v>1</v>
      </c>
      <c r="Z209" s="1" t="n">
        <v>1</v>
      </c>
      <c r="AA209" s="2" t="n">
        <v>1.5</v>
      </c>
      <c r="AB209" s="18" t="s">
        <v>418</v>
      </c>
      <c r="AC209" s="5" t="s">
        <v>52</v>
      </c>
      <c r="AD209" s="3" t="n">
        <f aca="false">$C209+$D209*2+$E209*0.5+$F209+$G209*0.5</f>
        <v>32.5</v>
      </c>
      <c r="AE209" s="1" t="n">
        <f aca="false">$H209+$I209*3+$J209*0.5+$K209+$L209*0.5+$M209*0.1+$N209*0.2</f>
        <v>44.5</v>
      </c>
      <c r="AF209" s="1" t="n">
        <f aca="false">$AD209*$W209*$AA209-1.5*$AE209*$X209</f>
        <v>-11.325</v>
      </c>
      <c r="AG209" s="1" t="n">
        <f aca="false">$O209*$Y209-2*($P209*$Z209+R209)</f>
        <v>-8</v>
      </c>
      <c r="AH209" s="1" t="n">
        <f aca="false">IF($AG209&lt;0,$AG209*1.5,$AG209*3)</f>
        <v>-12</v>
      </c>
      <c r="AI209" s="1" t="n">
        <f aca="false">(Q209+S209+U209)*2-(T209+V209)*3</f>
        <v>-1</v>
      </c>
      <c r="AJ209" s="2" t="n">
        <f aca="false">AF209+AH209+AI209</f>
        <v>-24.325</v>
      </c>
      <c r="AK209" s="6" t="n">
        <f aca="false">AJ209/(AD209+AE209*1.5+(O209+P209+R209+T209+V209)*3+(Q209+S209+U209)*2)</f>
        <v>-0.209247311827957</v>
      </c>
      <c r="AL209" s="7" t="n">
        <f aca="false">0.5+AK209*4</f>
        <v>-0.336989247311828</v>
      </c>
      <c r="AM209" s="3" t="str">
        <f aca="false">IF(AC209="","",IF(AC209="分","分",IF(AJ209=0,"分",IF(AC209="攻",IF(AJ209&gt;0,"一致","不一致"),IF(AJ209&gt;=0,"不一致","一致")))))</f>
        <v>一致</v>
      </c>
      <c r="AN209" s="8" t="n">
        <f aca="false">IF(AC209="","",ABS(AK209))</f>
        <v>0.209247311827957</v>
      </c>
      <c r="AO209" s="3" t="n">
        <f aca="false">AP209-AQ209</f>
        <v>2</v>
      </c>
      <c r="AP209" s="1" t="n">
        <v>4</v>
      </c>
      <c r="AQ209" s="2" t="n">
        <v>2</v>
      </c>
      <c r="AR209" s="3" t="s">
        <v>97</v>
      </c>
      <c r="AT209" s="1" t="s">
        <v>73</v>
      </c>
      <c r="AV209" s="17" t="n">
        <f aca="false">IF(AK209&gt;0.5/4,0.5/4,IF(AK209&lt;0.5/-4,0.5/-4,AK209))</f>
        <v>-0.125</v>
      </c>
      <c r="AX209" s="9" t="n">
        <f aca="false">AW209*((O209+P209+U209+V209)*3+C209+H209+Q209+R209)/60+1</f>
        <v>1</v>
      </c>
    </row>
    <row r="210" customFormat="false" ht="12.8" hidden="false" customHeight="false" outlineLevel="0" collapsed="false">
      <c r="A210" s="1" t="n">
        <v>209</v>
      </c>
      <c r="B210" s="1" t="s">
        <v>419</v>
      </c>
      <c r="C210" s="1" t="n">
        <v>12</v>
      </c>
      <c r="G210" s="2" t="n">
        <v>2</v>
      </c>
      <c r="H210" s="3" t="n">
        <v>14</v>
      </c>
      <c r="M210" s="4" t="n">
        <v>24</v>
      </c>
      <c r="W210" s="3" t="n">
        <v>1.2</v>
      </c>
      <c r="X210" s="1" t="n">
        <v>0.6</v>
      </c>
      <c r="Y210" s="1" t="n">
        <v>1</v>
      </c>
      <c r="Z210" s="1" t="n">
        <v>1</v>
      </c>
      <c r="AA210" s="2" t="n">
        <v>1</v>
      </c>
      <c r="AB210" s="5" t="s">
        <v>420</v>
      </c>
      <c r="AC210" s="5" t="s">
        <v>58</v>
      </c>
      <c r="AD210" s="3" t="n">
        <f aca="false">$C210+$D210*2+$E210*0.5+$F210+$G210*0.5</f>
        <v>13</v>
      </c>
      <c r="AE210" s="1" t="n">
        <f aca="false">$H210+$I210*3+$J210*0.5+$K210+$L210*0.5+$M210*0.1+$N210*0.2</f>
        <v>16.4</v>
      </c>
      <c r="AF210" s="1" t="n">
        <f aca="false">$AD210*$W210*$AA210-1.5*$AE210*$X210</f>
        <v>0.840000000000002</v>
      </c>
      <c r="AG210" s="1" t="n">
        <f aca="false">$O210*$Y210-2*($P210*$Z210+R210)</f>
        <v>0</v>
      </c>
      <c r="AH210" s="1" t="n">
        <f aca="false">IF($AG210&lt;0,$AG210*1.5,$AG210*3)</f>
        <v>0</v>
      </c>
      <c r="AI210" s="1" t="n">
        <f aca="false">(Q210+S210+U210)*2-(T210+V210)*3</f>
        <v>0</v>
      </c>
      <c r="AJ210" s="2" t="n">
        <f aca="false">AF210+AH210+AI210</f>
        <v>0.840000000000002</v>
      </c>
      <c r="AK210" s="6" t="n">
        <f aca="false">AJ210/(AD210+AE210*1.5+(O210+P210+R210+T210+V210)*3+(Q210+S210+U210)*2)</f>
        <v>0.0223404255319149</v>
      </c>
      <c r="AL210" s="7" t="n">
        <f aca="false">0.5+AK210*4</f>
        <v>0.58936170212766</v>
      </c>
      <c r="AM210" s="3" t="str">
        <f aca="false">IF(AC210="","",IF(AC210="分","分",IF(AJ210=0,"分",IF(AC210="攻",IF(AJ210&gt;0,"一致","不一致"),IF(AJ210&gt;=0,"不一致","一致")))))</f>
        <v>一致</v>
      </c>
      <c r="AN210" s="8" t="n">
        <f aca="false">IF(AC210="","",ABS(AK210))</f>
        <v>0.0223404255319149</v>
      </c>
      <c r="AO210" s="3" t="n">
        <f aca="false">AP210-AQ210</f>
        <v>3</v>
      </c>
      <c r="AP210" s="1" t="n">
        <v>4</v>
      </c>
      <c r="AQ210" s="2" t="n">
        <v>1</v>
      </c>
      <c r="AR210" s="3" t="s">
        <v>59</v>
      </c>
      <c r="AT210" s="1" t="s">
        <v>105</v>
      </c>
      <c r="AV210" s="17" t="n">
        <f aca="false">IF(AK210&gt;0.5/4,0.5/4,IF(AK210&lt;0.5/-4,0.5/-4,AK210))</f>
        <v>0.0223404255319149</v>
      </c>
      <c r="AX210" s="9" t="n">
        <f aca="false">AW210*((O210+P210+U210+V210)*3+C210+H210+Q210+R210)/60+1</f>
        <v>1</v>
      </c>
    </row>
    <row r="211" customFormat="false" ht="12.8" hidden="false" customHeight="false" outlineLevel="0" collapsed="false">
      <c r="A211" s="1" t="n">
        <v>210</v>
      </c>
      <c r="B211" s="1" t="s">
        <v>421</v>
      </c>
      <c r="C211" s="1" t="n">
        <v>18</v>
      </c>
      <c r="E211" s="1" t="n">
        <v>1</v>
      </c>
      <c r="G211" s="2" t="n">
        <v>4</v>
      </c>
      <c r="H211" s="3" t="n">
        <v>13.5</v>
      </c>
      <c r="O211" s="3" t="n">
        <v>3</v>
      </c>
      <c r="Q211" s="1" t="n">
        <v>2</v>
      </c>
      <c r="R211" s="1" t="n">
        <v>4</v>
      </c>
      <c r="W211" s="3" t="n">
        <v>1</v>
      </c>
      <c r="X211" s="1" t="n">
        <v>1</v>
      </c>
      <c r="Y211" s="1" t="n">
        <v>1</v>
      </c>
      <c r="Z211" s="1" t="n">
        <v>1</v>
      </c>
      <c r="AA211" s="2" t="n">
        <v>1</v>
      </c>
      <c r="AB211" s="5" t="s">
        <v>422</v>
      </c>
      <c r="AC211" s="5" t="s">
        <v>52</v>
      </c>
      <c r="AD211" s="3" t="n">
        <f aca="false">$C211+$D211*2+$E211*0.5+$F211+$G211*0.5</f>
        <v>20.5</v>
      </c>
      <c r="AE211" s="1" t="n">
        <f aca="false">$H211+$I211*3+$J211*0.5+$K211+$L211*0.5+$M211*0.1+$N211*0.2</f>
        <v>13.5</v>
      </c>
      <c r="AF211" s="1" t="n">
        <f aca="false">$AD211*$W211*$AA211-1.5*$AE211*$X211</f>
        <v>0.25</v>
      </c>
      <c r="AG211" s="1" t="n">
        <f aca="false">$O211*$Y211-2*($P211*$Z211+R211)</f>
        <v>-5</v>
      </c>
      <c r="AH211" s="1" t="n">
        <f aca="false">IF($AG211&lt;0,$AG211*1.5,$AG211*3)</f>
        <v>-7.5</v>
      </c>
      <c r="AI211" s="1" t="n">
        <f aca="false">(Q211+S211+U211)*2-(T211+V211)*3</f>
        <v>4</v>
      </c>
      <c r="AJ211" s="2" t="n">
        <f aca="false">AF211+AH211+AI211</f>
        <v>-3.25</v>
      </c>
      <c r="AK211" s="6" t="n">
        <f aca="false">AJ211/(AD211+AE211*1.5+(O211+P211+R211+T211+V211)*3+(Q211+S211+U211)*2)</f>
        <v>-0.0494296577946768</v>
      </c>
      <c r="AL211" s="7" t="n">
        <f aca="false">0.5+AK211*4</f>
        <v>0.302281368821293</v>
      </c>
      <c r="AM211" s="3" t="str">
        <f aca="false">IF(AC211="","",IF(AC211="分","分",IF(AJ211=0,"分",IF(AC211="攻",IF(AJ211&gt;0,"一致","不一致"),IF(AJ211&gt;=0,"不一致","一致")))))</f>
        <v>一致</v>
      </c>
      <c r="AN211" s="8" t="n">
        <f aca="false">IF(AC211="","",ABS(AK211))</f>
        <v>0.0494296577946768</v>
      </c>
      <c r="AO211" s="3" t="n">
        <f aca="false">AP211-AQ211</f>
        <v>1</v>
      </c>
      <c r="AP211" s="1" t="n">
        <v>4</v>
      </c>
      <c r="AQ211" s="2" t="n">
        <v>3</v>
      </c>
      <c r="AR211" s="3" t="s">
        <v>59</v>
      </c>
      <c r="AT211" s="1" t="s">
        <v>54</v>
      </c>
      <c r="AV211" s="17" t="n">
        <f aca="false">IF(AK211&gt;0.5/4,0.5/4,IF(AK211&lt;0.5/-4,0.5/-4,AK211))</f>
        <v>-0.0494296577946768</v>
      </c>
      <c r="AW211" s="3" t="n">
        <v>6</v>
      </c>
      <c r="AX211" s="9" t="n">
        <f aca="false">AW211*((O211+P211+U211+V211)*3+C211+H211+Q211+R211)/60+1</f>
        <v>5.65</v>
      </c>
    </row>
    <row r="212" customFormat="false" ht="12.8" hidden="false" customHeight="false" outlineLevel="0" collapsed="false">
      <c r="A212" s="1" t="n">
        <v>211</v>
      </c>
      <c r="B212" s="1" t="n">
        <v>81</v>
      </c>
      <c r="C212" s="1" t="n">
        <v>17.5</v>
      </c>
      <c r="G212" s="2" t="n">
        <v>1</v>
      </c>
      <c r="H212" s="3" t="n">
        <v>17</v>
      </c>
      <c r="O212" s="3" t="n">
        <v>4</v>
      </c>
      <c r="R212" s="1" t="n">
        <v>2</v>
      </c>
      <c r="W212" s="3" t="n">
        <v>1.1</v>
      </c>
      <c r="X212" s="1" t="n">
        <v>1</v>
      </c>
      <c r="Y212" s="48" t="n">
        <v>1.5</v>
      </c>
      <c r="Z212" s="1" t="n">
        <v>1</v>
      </c>
      <c r="AA212" s="2" t="n">
        <v>1</v>
      </c>
      <c r="AB212" s="5" t="s">
        <v>423</v>
      </c>
      <c r="AC212" s="5" t="s">
        <v>58</v>
      </c>
      <c r="AD212" s="3" t="n">
        <f aca="false">$C212+$D212*2+$E212*0.5+$F212+$G212*0.5</f>
        <v>18</v>
      </c>
      <c r="AE212" s="1" t="n">
        <f aca="false">$H212+$I212*3+$J212*0.5+$K212+$L212*0.5+$M212*0.1+$N212*0.2</f>
        <v>17</v>
      </c>
      <c r="AF212" s="1" t="n">
        <f aca="false">$AD212*$W212*$AA212-1.5*$AE212*$X212</f>
        <v>-5.7</v>
      </c>
      <c r="AG212" s="1" t="n">
        <f aca="false">$O212*$Y212-2*($P212*$Z212+R212)</f>
        <v>2</v>
      </c>
      <c r="AH212" s="1" t="n">
        <f aca="false">IF($AG212&lt;0,$AG212*1.5,$AG212*3)</f>
        <v>6</v>
      </c>
      <c r="AI212" s="1" t="n">
        <f aca="false">(Q212+S212+U212)*2-(T212+V212)*3</f>
        <v>0</v>
      </c>
      <c r="AJ212" s="2" t="n">
        <f aca="false">AF212+AH212+AI212</f>
        <v>0.300000000000001</v>
      </c>
      <c r="AK212" s="6" t="n">
        <f aca="false">AJ212/(AD212+AE212*1.5+(O212+P212+R212+T212+V212)*3+(Q212+S212+U212)*2)</f>
        <v>0.00487804878048782</v>
      </c>
      <c r="AL212" s="7" t="n">
        <f aca="false">0.5+AK212*4</f>
        <v>0.519512195121951</v>
      </c>
      <c r="AM212" s="3" t="str">
        <f aca="false">IF(AC212="","",IF(AC212="分","分",IF(AJ212=0,"分",IF(AC212="攻",IF(AJ212&gt;0,"一致","不一致"),IF(AJ212&gt;=0,"不一致","一致")))))</f>
        <v>一致</v>
      </c>
      <c r="AN212" s="8" t="n">
        <f aca="false">IF(AC212="","",ABS(AK212))</f>
        <v>0.00487804878048782</v>
      </c>
      <c r="AO212" s="3" t="n">
        <f aca="false">AP212-AQ212</f>
        <v>0</v>
      </c>
      <c r="AP212" s="1" t="n">
        <v>3</v>
      </c>
      <c r="AQ212" s="2" t="n">
        <v>3</v>
      </c>
      <c r="AR212" s="3" t="s">
        <v>73</v>
      </c>
      <c r="AT212" s="1" t="s">
        <v>143</v>
      </c>
      <c r="AV212" s="17" t="n">
        <f aca="false">IF(AK212&gt;0.5/4,0.5/4,IF(AK212&lt;0.5/-4,0.5/-4,AK212))</f>
        <v>0.00487804878048782</v>
      </c>
      <c r="AX212" s="9" t="n">
        <f aca="false">AW212*((O212+P212+U212+V212)*3+C212+H212+Q212+R212)/60+1</f>
        <v>1</v>
      </c>
    </row>
    <row r="213" customFormat="false" ht="12.8" hidden="false" customHeight="false" outlineLevel="0" collapsed="false">
      <c r="A213" s="1" t="n">
        <v>212</v>
      </c>
      <c r="B213" s="1" t="s">
        <v>424</v>
      </c>
      <c r="C213" s="1" t="n">
        <v>17.5</v>
      </c>
      <c r="G213" s="2" t="n">
        <v>1</v>
      </c>
      <c r="H213" s="3" t="n">
        <v>11</v>
      </c>
      <c r="W213" s="3" t="n">
        <v>1</v>
      </c>
      <c r="X213" s="1" t="n">
        <v>1</v>
      </c>
      <c r="Y213" s="1" t="n">
        <v>1</v>
      </c>
      <c r="Z213" s="1" t="n">
        <v>1</v>
      </c>
      <c r="AA213" s="2" t="n">
        <v>1</v>
      </c>
      <c r="AC213" s="5" t="s">
        <v>58</v>
      </c>
      <c r="AD213" s="3" t="n">
        <f aca="false">$C213+$D213*2+$E213*0.5+$F213+$G213*0.5</f>
        <v>18</v>
      </c>
      <c r="AE213" s="1" t="n">
        <f aca="false">$H213+$I213*3+$J213*0.5+$K213+$L213*0.5+$M213*0.1+$N213*0.2</f>
        <v>11</v>
      </c>
      <c r="AF213" s="1" t="n">
        <f aca="false">$AD213*$W213*$AA213-1.5*$AE213*$X213</f>
        <v>1.5</v>
      </c>
      <c r="AG213" s="1" t="n">
        <f aca="false">$O213*$Y213-2*($P213*$Z213+R213)</f>
        <v>0</v>
      </c>
      <c r="AH213" s="1" t="n">
        <f aca="false">IF($AG213&lt;0,$AG213*1.5,$AG213*3)</f>
        <v>0</v>
      </c>
      <c r="AI213" s="1" t="n">
        <f aca="false">(Q213+S213+U213)*2-(T213+V213)*3</f>
        <v>0</v>
      </c>
      <c r="AJ213" s="2" t="n">
        <f aca="false">AF213+AH213+AI213</f>
        <v>1.5</v>
      </c>
      <c r="AK213" s="6" t="n">
        <f aca="false">AJ213/(AD213+AE213*1.5+(O213+P213+R213+T213+V213)*3+(Q213+S213+U213)*2)</f>
        <v>0.0434782608695652</v>
      </c>
      <c r="AL213" s="7" t="n">
        <f aca="false">0.5+AK213*4</f>
        <v>0.673913043478261</v>
      </c>
      <c r="AM213" s="3" t="str">
        <f aca="false">IF(AC213="","",IF(AC213="分","分",IF(AJ213=0,"分",IF(AC213="攻",IF(AJ213&gt;0,"一致","不一致"),IF(AJ213&gt;=0,"不一致","一致")))))</f>
        <v>一致</v>
      </c>
      <c r="AN213" s="8" t="n">
        <f aca="false">IF(AC213="","",ABS(AK213))</f>
        <v>0.0434782608695652</v>
      </c>
      <c r="AO213" s="3" t="n">
        <f aca="false">AP213-AQ213</f>
        <v>0</v>
      </c>
      <c r="AP213" s="1" t="n">
        <v>3</v>
      </c>
      <c r="AQ213" s="2" t="n">
        <v>3</v>
      </c>
      <c r="AR213" s="3" t="s">
        <v>97</v>
      </c>
      <c r="AT213" s="1" t="s">
        <v>73</v>
      </c>
      <c r="AV213" s="17" t="n">
        <f aca="false">IF(AK213&gt;0.5/4,0.5/4,IF(AK213&lt;0.5/-4,0.5/-4,AK213))</f>
        <v>0.0434782608695652</v>
      </c>
      <c r="AX213" s="9" t="n">
        <f aca="false">AW213*((O213+P213+U213+V213)*3+C213+H213+Q213+R213)/60+1</f>
        <v>1</v>
      </c>
    </row>
    <row r="214" customFormat="false" ht="12.8" hidden="false" customHeight="false" outlineLevel="0" collapsed="false">
      <c r="A214" s="1" t="n">
        <v>213</v>
      </c>
      <c r="B214" s="1" t="s">
        <v>425</v>
      </c>
      <c r="C214" s="1" t="n">
        <v>9</v>
      </c>
      <c r="H214" s="3" t="n">
        <v>0</v>
      </c>
      <c r="O214" s="3" t="n">
        <v>6</v>
      </c>
      <c r="P214" s="1" t="n">
        <v>6</v>
      </c>
      <c r="W214" s="3" t="n">
        <v>1</v>
      </c>
      <c r="X214" s="1" t="n">
        <v>1</v>
      </c>
      <c r="Y214" s="1" t="n">
        <v>1</v>
      </c>
      <c r="Z214" s="1" t="n">
        <v>0.5</v>
      </c>
      <c r="AA214" s="2" t="n">
        <v>1</v>
      </c>
      <c r="AB214" s="49" t="s">
        <v>426</v>
      </c>
      <c r="AC214" s="49" t="s">
        <v>122</v>
      </c>
      <c r="AD214" s="50" t="n">
        <f aca="false">$C214+$D214*2+$E214*0.5+$F214+$G214*0.5</f>
        <v>9</v>
      </c>
      <c r="AE214" s="51" t="n">
        <f aca="false">$H214+$I214*3+$J214*0.5+$K214+$L214*0.5+$M214*0.1+$N214*0.2</f>
        <v>0</v>
      </c>
      <c r="AF214" s="51" t="n">
        <f aca="false">$AD214*$W214*$AA214-1.5*$AE214*$X214</f>
        <v>9</v>
      </c>
      <c r="AG214" s="51" t="n">
        <f aca="false">$O214*$Y214-2*($P214*$Z214+R214)</f>
        <v>0</v>
      </c>
      <c r="AH214" s="51" t="n">
        <f aca="false">IF($AG214&lt;0,$AG214*1.5,$AG214*3)</f>
        <v>0</v>
      </c>
      <c r="AI214" s="51" t="n">
        <f aca="false">(Q214+S214+U214)*2-(T214+V214)*3</f>
        <v>0</v>
      </c>
      <c r="AJ214" s="52" t="n">
        <f aca="false">AF214+AH214+AI214</f>
        <v>9</v>
      </c>
      <c r="AK214" s="53" t="n">
        <f aca="false">AJ214/(AD214+AE214*1.5+(O214+P214+R214+T214+V214)*3+(Q214+S214+U214)*2)</f>
        <v>0.2</v>
      </c>
      <c r="AL214" s="54" t="n">
        <f aca="false">0.5+AK214*4</f>
        <v>1.3</v>
      </c>
      <c r="AM214" s="50" t="str">
        <f aca="false">IF(AC214="","",IF(AC214="分","分",IF(AJ214=0,"分",IF(AC214="攻",IF(AJ214&gt;0,"一致","不一致"),IF(AJ214&gt;=0,"不一致","一致")))))</f>
        <v>分</v>
      </c>
      <c r="AN214" s="55"/>
      <c r="AO214" s="3" t="n">
        <f aca="false">AP214-AQ214</f>
        <v>0</v>
      </c>
      <c r="AR214" s="3" t="s">
        <v>427</v>
      </c>
      <c r="AT214" s="1" t="s">
        <v>332</v>
      </c>
      <c r="AV214" s="17" t="n">
        <f aca="false">IF(AK214&gt;0.5/4,0.5/4,IF(AK214&lt;0.5/-4,0.5/-4,AK214))</f>
        <v>0.125</v>
      </c>
      <c r="AX214" s="9" t="n">
        <f aca="false">AW214*((O214+P214+U214+V214)*3+C214+H214+Q214+R214)/60+1</f>
        <v>1</v>
      </c>
    </row>
    <row r="215" customFormat="false" ht="12.8" hidden="false" customHeight="false" outlineLevel="0" collapsed="false">
      <c r="A215" s="1" t="n">
        <v>214</v>
      </c>
      <c r="B215" s="1" t="s">
        <v>428</v>
      </c>
      <c r="C215" s="1" t="n">
        <v>27</v>
      </c>
      <c r="F215" s="1" t="n">
        <v>1</v>
      </c>
      <c r="G215" s="2" t="n">
        <v>3</v>
      </c>
      <c r="H215" s="3" t="n">
        <v>30</v>
      </c>
      <c r="Q215" s="1" t="n">
        <v>2</v>
      </c>
      <c r="W215" s="3" t="n">
        <v>1</v>
      </c>
      <c r="X215" s="1" t="n">
        <v>1</v>
      </c>
      <c r="Y215" s="1" t="n">
        <v>1</v>
      </c>
      <c r="Z215" s="1" t="n">
        <v>1</v>
      </c>
      <c r="AA215" s="2" t="n">
        <v>1</v>
      </c>
      <c r="AB215" s="5" t="s">
        <v>429</v>
      </c>
      <c r="AC215" s="5" t="s">
        <v>52</v>
      </c>
      <c r="AD215" s="3" t="n">
        <f aca="false">$C215+$D215*2+$E215*0.5+$F215+$G215*0.5</f>
        <v>29.5</v>
      </c>
      <c r="AE215" s="1" t="n">
        <f aca="false">$H215+$I215*3+$J215*0.5+$K215+$L215*0.5+$M215*0.1+$N215*0.2</f>
        <v>30</v>
      </c>
      <c r="AF215" s="1" t="n">
        <f aca="false">$AD215*$W215*$AA215-1.5*$AE215*$X215</f>
        <v>-15.5</v>
      </c>
      <c r="AG215" s="1" t="n">
        <f aca="false">$O215*$Y215-2*($P215*$Z215+R215)</f>
        <v>0</v>
      </c>
      <c r="AH215" s="1" t="n">
        <f aca="false">IF($AG215&lt;0,$AG215*1.5,$AG215*3)</f>
        <v>0</v>
      </c>
      <c r="AI215" s="1" t="n">
        <f aca="false">(Q215+S215+U215)*2-(T215+V215)*3</f>
        <v>4</v>
      </c>
      <c r="AJ215" s="2" t="n">
        <f aca="false">AF215+AH215+AI215</f>
        <v>-11.5</v>
      </c>
      <c r="AK215" s="6" t="n">
        <f aca="false">AJ215/(AD215+AE215*1.5+(O215+P215+R215+T215+V215)*3+(Q215+S215+U215)*2)</f>
        <v>-0.146496815286624</v>
      </c>
      <c r="AL215" s="7" t="n">
        <f aca="false">0.5+AK215*4</f>
        <v>-0.0859872611464968</v>
      </c>
      <c r="AM215" s="3" t="str">
        <f aca="false">IF(AC215="","",IF(AC215="分","分",IF(AJ215=0,"分",IF(AC215="攻",IF(AJ215&gt;0,"一致","不一致"),IF(AJ215&gt;=0,"不一致","一致")))))</f>
        <v>一致</v>
      </c>
      <c r="AN215" s="8" t="n">
        <f aca="false">IF(AC215="","",ABS(AK215))</f>
        <v>0.146496815286624</v>
      </c>
      <c r="AO215" s="3" t="n">
        <f aca="false">AP215-AQ215</f>
        <v>0</v>
      </c>
      <c r="AP215" s="1" t="n">
        <v>3</v>
      </c>
      <c r="AQ215" s="2" t="n">
        <v>3</v>
      </c>
      <c r="AR215" s="3" t="s">
        <v>97</v>
      </c>
      <c r="AT215" s="1" t="s">
        <v>73</v>
      </c>
      <c r="AV215" s="17" t="n">
        <f aca="false">IF(AK215&gt;0.5/4,0.5/4,IF(AK215&lt;0.5/-4,0.5/-4,AK215))</f>
        <v>-0.125</v>
      </c>
      <c r="AX215" s="9" t="n">
        <f aca="false">AW215*((O215+P215+U215+V215)*3+C215+H215+Q215+R215)/60+1</f>
        <v>1</v>
      </c>
    </row>
    <row r="216" customFormat="false" ht="12.8" hidden="false" customHeight="false" outlineLevel="0" collapsed="false">
      <c r="A216" s="1" t="n">
        <v>215</v>
      </c>
      <c r="B216" s="1" t="s">
        <v>430</v>
      </c>
      <c r="C216" s="1" t="n">
        <v>0</v>
      </c>
      <c r="H216" s="3" t="n">
        <v>4.5</v>
      </c>
      <c r="L216" s="4" t="n">
        <v>1</v>
      </c>
      <c r="O216" s="3" t="n">
        <v>10</v>
      </c>
      <c r="P216" s="1" t="n">
        <v>15</v>
      </c>
      <c r="W216" s="3" t="n">
        <v>1</v>
      </c>
      <c r="X216" s="1" t="n">
        <v>1</v>
      </c>
      <c r="Y216" s="1" t="n">
        <v>1</v>
      </c>
      <c r="Z216" s="1" t="n">
        <v>0.25</v>
      </c>
      <c r="AA216" s="2" t="n">
        <v>1</v>
      </c>
      <c r="AB216" s="49" t="s">
        <v>431</v>
      </c>
      <c r="AC216" s="49" t="s">
        <v>58</v>
      </c>
      <c r="AD216" s="50" t="n">
        <f aca="false">$C216+$D216*2+$E216*0.5+$F216+$G216*0.5</f>
        <v>0</v>
      </c>
      <c r="AE216" s="51" t="n">
        <f aca="false">$H216+$I216*3+$J216*0.5+$K216+$L216*0.5+$M216*0.1+$N216*0.2</f>
        <v>5</v>
      </c>
      <c r="AF216" s="51" t="n">
        <f aca="false">$AD216*$W216*$AA216-1.5*$AE216*$X216</f>
        <v>-7.5</v>
      </c>
      <c r="AG216" s="51" t="n">
        <f aca="false">$O216*$Y216-2*($P216*$Z216+R216)</f>
        <v>2.5</v>
      </c>
      <c r="AH216" s="51" t="n">
        <f aca="false">IF($AG216&lt;0,$AG216*1.5,$AG216*3)</f>
        <v>7.5</v>
      </c>
      <c r="AI216" s="51" t="n">
        <f aca="false">(Q216+S216+U216)*2-(T216+V216)*3</f>
        <v>0</v>
      </c>
      <c r="AJ216" s="52" t="n">
        <f aca="false">AF216+AH216+AI216</f>
        <v>0</v>
      </c>
      <c r="AK216" s="53" t="n">
        <f aca="false">AJ216/(AD216+AE216*1.5+(O216+P216+R216+T216+V216)*3+(Q216+S216+U216)*2)</f>
        <v>0</v>
      </c>
      <c r="AL216" s="54" t="n">
        <f aca="false">0.5+AK216*4</f>
        <v>0.5</v>
      </c>
      <c r="AM216" s="50" t="str">
        <f aca="false">IF(AC216="","",IF(AC216="分","分",IF(AJ216=0,"分",IF(AC216="攻",IF(AJ216&gt;0,"一致","不一致"),IF(AJ216&gt;=0,"不一致","一致")))))</f>
        <v>分</v>
      </c>
      <c r="AN216" s="55"/>
      <c r="AO216" s="3" t="n">
        <f aca="false">AP216-AQ216</f>
        <v>0</v>
      </c>
      <c r="AR216" s="3" t="s">
        <v>427</v>
      </c>
      <c r="AT216" s="1" t="s">
        <v>332</v>
      </c>
      <c r="AV216" s="17" t="n">
        <f aca="false">IF(AK216&gt;0.5/4,0.5/4,IF(AK216&lt;0.5/-4,0.5/-4,AK216))</f>
        <v>0</v>
      </c>
      <c r="AX216" s="9" t="n">
        <f aca="false">AW216*((O216+P216+U216+V216)*3+C216+H216+Q216+R216)/60+1</f>
        <v>1</v>
      </c>
    </row>
    <row r="217" customFormat="false" ht="12.8" hidden="false" customHeight="false" outlineLevel="0" collapsed="false">
      <c r="A217" s="1" t="n">
        <v>216</v>
      </c>
      <c r="B217" s="4" t="n">
        <v>11</v>
      </c>
      <c r="C217" s="4" t="n">
        <v>12</v>
      </c>
      <c r="D217" s="4"/>
      <c r="E217" s="4"/>
      <c r="F217" s="4"/>
      <c r="H217" s="3" t="n">
        <v>9.5</v>
      </c>
      <c r="I217" s="4"/>
      <c r="J217" s="4"/>
      <c r="K217" s="4"/>
      <c r="P217" s="4"/>
      <c r="Q217" s="4"/>
      <c r="R217" s="4"/>
      <c r="S217" s="4"/>
      <c r="T217" s="4"/>
      <c r="U217" s="4"/>
      <c r="W217" s="3" t="n">
        <v>0.9</v>
      </c>
      <c r="X217" s="4" t="n">
        <v>1.1</v>
      </c>
      <c r="Y217" s="4" t="n">
        <v>1</v>
      </c>
      <c r="Z217" s="4" t="n">
        <v>1</v>
      </c>
      <c r="AA217" s="2" t="n">
        <v>1.5</v>
      </c>
      <c r="AB217" s="18" t="s">
        <v>432</v>
      </c>
      <c r="AC217" s="5" t="s">
        <v>58</v>
      </c>
      <c r="AD217" s="3" t="n">
        <f aca="false">$C217+$D217*2+$E217*0.5+$F217+$G217*0.5</f>
        <v>12</v>
      </c>
      <c r="AE217" s="1" t="n">
        <f aca="false">$H217+$I217*3+$J217*0.5+$K217+$L217*0.5+$M217*0.1+$N217*0.2</f>
        <v>9.5</v>
      </c>
      <c r="AF217" s="1" t="n">
        <f aca="false">$AD217*$W217*$AA217-1.5*$AE217*$X217</f>
        <v>0.525000000000002</v>
      </c>
      <c r="AG217" s="1" t="n">
        <f aca="false">$O217*$Y217-2*($P217*$Z217+R217)</f>
        <v>0</v>
      </c>
      <c r="AH217" s="1" t="n">
        <f aca="false">IF($AG217&lt;0,$AG217*1.5,$AG217*3)</f>
        <v>0</v>
      </c>
      <c r="AI217" s="1" t="n">
        <f aca="false">(Q217+S217+U217)*2-(T217+V217)*3</f>
        <v>0</v>
      </c>
      <c r="AJ217" s="2" t="n">
        <f aca="false">AF217+AH217+AI217</f>
        <v>0.525000000000002</v>
      </c>
      <c r="AK217" s="6" t="n">
        <f aca="false">AJ217/(AD217+AE217*1.5+(O217+P217+R217+T217+V217)*3+(Q217+S217+U217)*2)</f>
        <v>0.0200000000000001</v>
      </c>
      <c r="AL217" s="7" t="n">
        <f aca="false">0.5+AK217*4</f>
        <v>0.58</v>
      </c>
      <c r="AM217" s="3" t="str">
        <f aca="false">IF(AC217="","",IF(AC217="分","分",IF(AJ217=0,"分",IF(AC217="攻",IF(AJ217&gt;0,"一致","不一致"),IF(AJ217&gt;=0,"不一致","一致")))))</f>
        <v>一致</v>
      </c>
      <c r="AN217" s="8" t="n">
        <f aca="false">IF(AC217="","",ABS(AK217))</f>
        <v>0.0200000000000001</v>
      </c>
      <c r="AO217" s="3" t="n">
        <f aca="false">AP217-AQ217</f>
        <v>-2</v>
      </c>
      <c r="AP217" s="4" t="n">
        <v>3</v>
      </c>
      <c r="AQ217" s="2" t="n">
        <v>5</v>
      </c>
      <c r="AR217" s="3" t="s">
        <v>54</v>
      </c>
      <c r="AS217" s="4"/>
      <c r="AT217" s="4" t="s">
        <v>59</v>
      </c>
      <c r="AV217" s="17" t="n">
        <f aca="false">IF(AK217&gt;0.5/4,0.5/4,IF(AK217&lt;0.5/-4,0.5/-4,AK217))</f>
        <v>0.0200000000000001</v>
      </c>
      <c r="AX217" s="9" t="n">
        <f aca="false">AW217*((O217+P217+U217+V217)*3+C217+H217+Q217+R217)/60+1</f>
        <v>1</v>
      </c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4"/>
      <c r="GA217" s="4"/>
      <c r="GB217" s="4"/>
      <c r="GC217" s="4"/>
      <c r="GD217" s="4"/>
      <c r="GE217" s="4"/>
      <c r="GF217" s="4"/>
      <c r="GG217" s="4"/>
      <c r="GH217" s="4"/>
      <c r="GI217" s="4"/>
      <c r="GJ217" s="4"/>
      <c r="GK217" s="4"/>
      <c r="GL217" s="4"/>
      <c r="GM217" s="4"/>
      <c r="GN217" s="4"/>
      <c r="GO217" s="4"/>
      <c r="GP217" s="4"/>
      <c r="GQ217" s="4"/>
      <c r="GR217" s="4"/>
      <c r="GS217" s="4"/>
      <c r="GT217" s="4"/>
      <c r="GU217" s="4"/>
      <c r="GV217" s="4"/>
      <c r="GW217" s="4"/>
      <c r="GX217" s="4"/>
      <c r="GY217" s="4"/>
      <c r="GZ217" s="4"/>
      <c r="HA217" s="4"/>
      <c r="HB217" s="4"/>
      <c r="HC217" s="4"/>
      <c r="HD217" s="4"/>
      <c r="HE217" s="4"/>
      <c r="HF217" s="4"/>
      <c r="HG217" s="4"/>
      <c r="HH217" s="4"/>
      <c r="HI217" s="4"/>
      <c r="HJ217" s="4"/>
      <c r="HK217" s="4"/>
      <c r="HL217" s="4"/>
      <c r="HM217" s="4"/>
      <c r="HN217" s="4"/>
      <c r="HO217" s="4"/>
      <c r="HP217" s="4"/>
      <c r="HQ217" s="4"/>
      <c r="HR217" s="4"/>
      <c r="HS217" s="4"/>
      <c r="HT217" s="4"/>
      <c r="HU217" s="4"/>
      <c r="HV217" s="4"/>
      <c r="HW217" s="4"/>
      <c r="HX217" s="4"/>
      <c r="HY217" s="4"/>
      <c r="HZ217" s="4"/>
      <c r="IA217" s="4"/>
      <c r="IB217" s="4"/>
      <c r="IC217" s="4"/>
      <c r="ID217" s="4"/>
      <c r="IE217" s="4"/>
      <c r="IF217" s="4"/>
      <c r="IG217" s="4"/>
      <c r="IH217" s="4"/>
      <c r="II217" s="4"/>
      <c r="IJ217" s="4"/>
      <c r="IK217" s="4"/>
      <c r="IL217" s="4"/>
      <c r="IM217" s="4"/>
      <c r="IN217" s="4"/>
      <c r="IO217" s="4"/>
      <c r="IP217" s="4"/>
      <c r="IQ217" s="4"/>
      <c r="IR217" s="4"/>
      <c r="IS217" s="4"/>
      <c r="IT217" s="4"/>
      <c r="IU217" s="4"/>
      <c r="IV217" s="4"/>
      <c r="IW217" s="4"/>
      <c r="IX217" s="4"/>
      <c r="IY217" s="4"/>
      <c r="IZ217" s="4"/>
      <c r="JA217" s="4"/>
      <c r="JB217" s="4"/>
      <c r="JC217" s="4"/>
      <c r="JD217" s="4"/>
      <c r="JE217" s="4"/>
      <c r="JF217" s="4"/>
      <c r="JG217" s="4"/>
      <c r="JH217" s="4"/>
      <c r="JI217" s="4"/>
      <c r="JJ217" s="4"/>
      <c r="JK217" s="4"/>
      <c r="JL217" s="4"/>
      <c r="JM217" s="4"/>
      <c r="JN217" s="4"/>
      <c r="JO217" s="4"/>
      <c r="JP217" s="4"/>
      <c r="JQ217" s="4"/>
      <c r="JR217" s="4"/>
      <c r="JS217" s="4"/>
      <c r="JT217" s="4"/>
      <c r="JU217" s="4"/>
      <c r="JV217" s="4"/>
      <c r="JW217" s="4"/>
      <c r="JX217" s="4"/>
      <c r="JY217" s="4"/>
      <c r="JZ217" s="4"/>
      <c r="KA217" s="4"/>
      <c r="KB217" s="4"/>
      <c r="KC217" s="4"/>
      <c r="KD217" s="4"/>
      <c r="KE217" s="4"/>
      <c r="KF217" s="4"/>
      <c r="KG217" s="4"/>
      <c r="KH217" s="4"/>
      <c r="KI217" s="4"/>
      <c r="KJ217" s="4"/>
      <c r="KK217" s="4"/>
      <c r="KL217" s="4"/>
      <c r="KM217" s="4"/>
      <c r="KN217" s="4"/>
      <c r="KO217" s="4"/>
      <c r="KP217" s="4"/>
      <c r="KQ217" s="4"/>
      <c r="KR217" s="4"/>
      <c r="KS217" s="4"/>
      <c r="KT217" s="4"/>
      <c r="KU217" s="4"/>
      <c r="KV217" s="4"/>
      <c r="KW217" s="4"/>
      <c r="KX217" s="4"/>
      <c r="KY217" s="4"/>
      <c r="KZ217" s="4"/>
      <c r="LA217" s="4"/>
      <c r="LB217" s="4"/>
      <c r="LC217" s="4"/>
      <c r="LD217" s="4"/>
      <c r="LE217" s="4"/>
      <c r="LF217" s="4"/>
      <c r="LG217" s="4"/>
      <c r="LH217" s="4"/>
      <c r="LI217" s="4"/>
      <c r="LJ217" s="4"/>
      <c r="LK217" s="4"/>
      <c r="LL217" s="4"/>
      <c r="LM217" s="4"/>
      <c r="LN217" s="4"/>
      <c r="LO217" s="4"/>
      <c r="LP217" s="4"/>
      <c r="LQ217" s="4"/>
      <c r="LR217" s="4"/>
      <c r="LS217" s="4"/>
      <c r="LT217" s="4"/>
      <c r="LU217" s="4"/>
      <c r="LV217" s="4"/>
      <c r="LW217" s="4"/>
      <c r="LX217" s="4"/>
      <c r="LY217" s="4"/>
      <c r="LZ217" s="4"/>
      <c r="MA217" s="4"/>
      <c r="MB217" s="4"/>
      <c r="MC217" s="4"/>
      <c r="MD217" s="4"/>
      <c r="ME217" s="4"/>
      <c r="MF217" s="4"/>
      <c r="MG217" s="4"/>
      <c r="MH217" s="4"/>
      <c r="MI217" s="4"/>
      <c r="MJ217" s="4"/>
      <c r="MK217" s="4"/>
      <c r="ML217" s="4"/>
      <c r="MM217" s="4"/>
      <c r="MN217" s="4"/>
      <c r="MO217" s="4"/>
      <c r="MP217" s="4"/>
      <c r="MQ217" s="4"/>
      <c r="MR217" s="4"/>
      <c r="MS217" s="4"/>
      <c r="MT217" s="4"/>
      <c r="MU217" s="4"/>
      <c r="MV217" s="4"/>
      <c r="MW217" s="4"/>
      <c r="MX217" s="4"/>
      <c r="MY217" s="4"/>
      <c r="MZ217" s="4"/>
      <c r="NA217" s="4"/>
      <c r="NB217" s="4"/>
      <c r="NC217" s="4"/>
      <c r="ND217" s="4"/>
      <c r="NE217" s="4"/>
      <c r="NF217" s="4"/>
      <c r="NG217" s="4"/>
      <c r="NH217" s="4"/>
      <c r="NI217" s="4"/>
      <c r="NJ217" s="4"/>
      <c r="NK217" s="4"/>
      <c r="NL217" s="4"/>
      <c r="NM217" s="4"/>
      <c r="NN217" s="4"/>
      <c r="NO217" s="4"/>
      <c r="NP217" s="4"/>
      <c r="NQ217" s="4"/>
      <c r="NR217" s="4"/>
      <c r="NS217" s="4"/>
      <c r="NT217" s="4"/>
      <c r="NU217" s="4"/>
      <c r="NV217" s="4"/>
      <c r="NW217" s="4"/>
      <c r="NX217" s="4"/>
      <c r="NY217" s="4"/>
      <c r="NZ217" s="4"/>
      <c r="OA217" s="4"/>
      <c r="OB217" s="4"/>
      <c r="OC217" s="4"/>
      <c r="OD217" s="4"/>
      <c r="OE217" s="4"/>
      <c r="OF217" s="4"/>
      <c r="OG217" s="4"/>
      <c r="OH217" s="4"/>
      <c r="OI217" s="4"/>
      <c r="OJ217" s="4"/>
      <c r="OK217" s="4"/>
      <c r="OL217" s="4"/>
      <c r="OM217" s="4"/>
      <c r="ON217" s="4"/>
      <c r="OO217" s="4"/>
      <c r="OP217" s="4"/>
      <c r="OQ217" s="4"/>
      <c r="OR217" s="4"/>
      <c r="OS217" s="4"/>
      <c r="OT217" s="4"/>
      <c r="OU217" s="4"/>
      <c r="OV217" s="4"/>
      <c r="OW217" s="4"/>
      <c r="OX217" s="4"/>
      <c r="OY217" s="4"/>
      <c r="OZ217" s="4"/>
      <c r="PA217" s="4"/>
      <c r="PB217" s="4"/>
      <c r="PC217" s="4"/>
      <c r="PD217" s="4"/>
      <c r="PE217" s="4"/>
      <c r="PF217" s="4"/>
      <c r="PG217" s="4"/>
      <c r="PH217" s="4"/>
      <c r="PI217" s="4"/>
      <c r="PJ217" s="4"/>
      <c r="PK217" s="4"/>
      <c r="PL217" s="4"/>
      <c r="PM217" s="4"/>
      <c r="PN217" s="4"/>
      <c r="PO217" s="4"/>
      <c r="PP217" s="4"/>
      <c r="PQ217" s="4"/>
      <c r="PR217" s="4"/>
      <c r="PS217" s="4"/>
      <c r="PT217" s="4"/>
      <c r="PU217" s="4"/>
      <c r="PV217" s="4"/>
      <c r="PW217" s="4"/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  <c r="SC217" s="4"/>
      <c r="SD217" s="4"/>
      <c r="SE217" s="4"/>
      <c r="SF217" s="4"/>
      <c r="SG217" s="4"/>
      <c r="SH217" s="4"/>
      <c r="SI217" s="4"/>
      <c r="SJ217" s="4"/>
      <c r="SK217" s="4"/>
      <c r="SL217" s="4"/>
      <c r="SM217" s="4"/>
      <c r="SN217" s="4"/>
      <c r="SO217" s="4"/>
      <c r="SP217" s="4"/>
      <c r="SQ217" s="4"/>
      <c r="SR217" s="4"/>
      <c r="SS217" s="4"/>
      <c r="ST217" s="4"/>
      <c r="SU217" s="4"/>
      <c r="SV217" s="4"/>
      <c r="SW217" s="4"/>
      <c r="SX217" s="4"/>
      <c r="SY217" s="4"/>
      <c r="SZ217" s="4"/>
      <c r="TA217" s="4"/>
      <c r="TB217" s="4"/>
      <c r="TC217" s="4"/>
      <c r="TD217" s="4"/>
      <c r="TE217" s="4"/>
      <c r="TF217" s="4"/>
      <c r="TG217" s="4"/>
      <c r="TH217" s="4"/>
      <c r="TI217" s="4"/>
      <c r="TJ217" s="4"/>
      <c r="TK217" s="4"/>
      <c r="TL217" s="4"/>
      <c r="TM217" s="4"/>
      <c r="TN217" s="4"/>
      <c r="TO217" s="4"/>
      <c r="TP217" s="4"/>
      <c r="TQ217" s="4"/>
      <c r="TR217" s="4"/>
      <c r="TS217" s="4"/>
      <c r="TT217" s="4"/>
      <c r="TU217" s="4"/>
      <c r="TV217" s="4"/>
      <c r="TW217" s="4"/>
      <c r="TX217" s="4"/>
      <c r="TY217" s="4"/>
      <c r="TZ217" s="4"/>
      <c r="UA217" s="4"/>
      <c r="UB217" s="4"/>
      <c r="UC217" s="4"/>
      <c r="UD217" s="4"/>
      <c r="UE217" s="4"/>
      <c r="UF217" s="4"/>
      <c r="UG217" s="4"/>
      <c r="UH217" s="4"/>
      <c r="UI217" s="4"/>
      <c r="UJ217" s="4"/>
      <c r="UK217" s="4"/>
      <c r="UL217" s="4"/>
      <c r="UM217" s="4"/>
      <c r="UN217" s="4"/>
      <c r="UO217" s="4"/>
      <c r="UP217" s="4"/>
      <c r="UQ217" s="4"/>
      <c r="UR217" s="4"/>
      <c r="US217" s="4"/>
      <c r="UT217" s="4"/>
      <c r="UU217" s="4"/>
      <c r="UV217" s="4"/>
      <c r="UW217" s="4"/>
      <c r="UX217" s="4"/>
      <c r="UY217" s="4"/>
      <c r="UZ217" s="4"/>
      <c r="VA217" s="4"/>
      <c r="VB217" s="4"/>
      <c r="VC217" s="4"/>
      <c r="VD217" s="4"/>
      <c r="VE217" s="4"/>
      <c r="VF217" s="4"/>
      <c r="VG217" s="4"/>
      <c r="VH217" s="4"/>
      <c r="VI217" s="4"/>
      <c r="VJ217" s="4"/>
      <c r="VK217" s="4"/>
      <c r="VL217" s="4"/>
      <c r="VM217" s="4"/>
      <c r="VN217" s="4"/>
      <c r="VO217" s="4"/>
      <c r="VP217" s="4"/>
      <c r="VQ217" s="4"/>
      <c r="VR217" s="4"/>
      <c r="VS217" s="4"/>
      <c r="VT217" s="4"/>
      <c r="VU217" s="4"/>
      <c r="VV217" s="4"/>
      <c r="VW217" s="4"/>
      <c r="VX217" s="4"/>
      <c r="VY217" s="4"/>
      <c r="VZ217" s="4"/>
      <c r="WA217" s="4"/>
      <c r="WB217" s="4"/>
      <c r="WC217" s="4"/>
      <c r="WD217" s="4"/>
      <c r="WE217" s="4"/>
      <c r="WF217" s="4"/>
      <c r="WG217" s="4"/>
      <c r="WH217" s="4"/>
      <c r="WI217" s="4"/>
      <c r="WJ217" s="4"/>
      <c r="WK217" s="4"/>
      <c r="WL217" s="4"/>
      <c r="WM217" s="4"/>
      <c r="WN217" s="4"/>
      <c r="WO217" s="4"/>
      <c r="WP217" s="4"/>
      <c r="WQ217" s="4"/>
      <c r="WR217" s="4"/>
      <c r="WS217" s="4"/>
      <c r="WT217" s="4"/>
      <c r="WU217" s="4"/>
      <c r="WV217" s="4"/>
      <c r="WW217" s="4"/>
      <c r="WX217" s="4"/>
      <c r="WY217" s="4"/>
      <c r="WZ217" s="4"/>
      <c r="XA217" s="4"/>
      <c r="XB217" s="4"/>
      <c r="XC217" s="4"/>
      <c r="XD217" s="4"/>
      <c r="XE217" s="4"/>
      <c r="XF217" s="4"/>
      <c r="XG217" s="4"/>
      <c r="XH217" s="4"/>
      <c r="XI217" s="4"/>
      <c r="XJ217" s="4"/>
      <c r="XK217" s="4"/>
      <c r="XL217" s="4"/>
      <c r="XM217" s="4"/>
      <c r="XN217" s="4"/>
      <c r="XO217" s="4"/>
      <c r="XP217" s="4"/>
      <c r="XQ217" s="4"/>
      <c r="XR217" s="4"/>
      <c r="XS217" s="4"/>
      <c r="XT217" s="4"/>
      <c r="XU217" s="4"/>
      <c r="XV217" s="4"/>
      <c r="XW217" s="4"/>
      <c r="XX217" s="4"/>
      <c r="XY217" s="4"/>
      <c r="XZ217" s="4"/>
      <c r="YA217" s="4"/>
      <c r="YB217" s="4"/>
      <c r="YC217" s="4"/>
      <c r="YD217" s="4"/>
      <c r="YE217" s="4"/>
      <c r="YF217" s="4"/>
      <c r="YG217" s="4"/>
      <c r="YH217" s="4"/>
      <c r="YI217" s="4"/>
      <c r="YJ217" s="4"/>
      <c r="YK217" s="4"/>
      <c r="YL217" s="4"/>
      <c r="YM217" s="4"/>
      <c r="YN217" s="4"/>
      <c r="YO217" s="4"/>
      <c r="YP217" s="4"/>
      <c r="YQ217" s="4"/>
      <c r="YR217" s="4"/>
      <c r="YS217" s="4"/>
      <c r="YT217" s="4"/>
      <c r="YU217" s="4"/>
      <c r="YV217" s="4"/>
      <c r="YW217" s="4"/>
      <c r="YX217" s="4"/>
      <c r="YY217" s="4"/>
      <c r="YZ217" s="4"/>
      <c r="ZA217" s="4"/>
      <c r="ZB217" s="4"/>
      <c r="ZC217" s="4"/>
      <c r="ZD217" s="4"/>
      <c r="ZE217" s="4"/>
      <c r="ZF217" s="4"/>
      <c r="ZG217" s="4"/>
      <c r="ZH217" s="4"/>
      <c r="ZI217" s="4"/>
      <c r="ZJ217" s="4"/>
      <c r="ZK217" s="4"/>
      <c r="ZL217" s="4"/>
      <c r="ZM217" s="4"/>
      <c r="ZN217" s="4"/>
      <c r="ZO217" s="4"/>
      <c r="ZP217" s="4"/>
      <c r="ZQ217" s="4"/>
      <c r="ZR217" s="4"/>
      <c r="ZS217" s="4"/>
      <c r="ZT217" s="4"/>
      <c r="ZU217" s="4"/>
      <c r="ZV217" s="4"/>
      <c r="ZW217" s="4"/>
      <c r="ZX217" s="4"/>
      <c r="ZY217" s="4"/>
      <c r="ZZ217" s="4"/>
      <c r="AAA217" s="4"/>
      <c r="AAB217" s="4"/>
      <c r="AAC217" s="4"/>
      <c r="AAD217" s="4"/>
      <c r="AAE217" s="4"/>
      <c r="AAF217" s="4"/>
      <c r="AAG217" s="4"/>
      <c r="AAH217" s="4"/>
      <c r="AAI217" s="4"/>
      <c r="AAJ217" s="4"/>
      <c r="AAK217" s="4"/>
      <c r="AAL217" s="4"/>
      <c r="AAM217" s="4"/>
      <c r="AAN217" s="4"/>
      <c r="AAO217" s="4"/>
      <c r="AAP217" s="4"/>
      <c r="AAQ217" s="4"/>
      <c r="AAR217" s="4"/>
      <c r="AAS217" s="4"/>
      <c r="AAT217" s="4"/>
      <c r="AAU217" s="4"/>
      <c r="AAV217" s="4"/>
      <c r="AAW217" s="4"/>
      <c r="AAX217" s="4"/>
      <c r="AAY217" s="4"/>
      <c r="AAZ217" s="4"/>
      <c r="ABA217" s="4"/>
      <c r="ABB217" s="4"/>
      <c r="ABC217" s="4"/>
      <c r="ABD217" s="4"/>
      <c r="ABE217" s="4"/>
      <c r="ABF217" s="4"/>
      <c r="ABG217" s="4"/>
      <c r="ABH217" s="4"/>
      <c r="ABI217" s="4"/>
      <c r="ABJ217" s="4"/>
      <c r="ABK217" s="4"/>
      <c r="ABL217" s="4"/>
      <c r="ABM217" s="4"/>
      <c r="ABN217" s="4"/>
      <c r="ABO217" s="4"/>
      <c r="ABP217" s="4"/>
      <c r="ABQ217" s="4"/>
      <c r="ABR217" s="4"/>
      <c r="ABS217" s="4"/>
      <c r="ABT217" s="4"/>
      <c r="ABU217" s="4"/>
      <c r="ABV217" s="4"/>
      <c r="ABW217" s="4"/>
      <c r="ABX217" s="4"/>
      <c r="ABY217" s="4"/>
      <c r="ABZ217" s="4"/>
      <c r="ACA217" s="4"/>
      <c r="ACB217" s="4"/>
      <c r="ACC217" s="4"/>
      <c r="ACD217" s="4"/>
      <c r="ACE217" s="4"/>
      <c r="ACF217" s="4"/>
      <c r="ACG217" s="4"/>
      <c r="ACH217" s="4"/>
      <c r="ACI217" s="4"/>
      <c r="ACJ217" s="4"/>
      <c r="ACK217" s="4"/>
      <c r="ACL217" s="4"/>
      <c r="ACM217" s="4"/>
      <c r="ACN217" s="4"/>
      <c r="ACO217" s="4"/>
      <c r="ACP217" s="4"/>
      <c r="ACQ217" s="4"/>
      <c r="ACR217" s="4"/>
      <c r="ACS217" s="4"/>
      <c r="ACT217" s="4"/>
      <c r="ACU217" s="4"/>
      <c r="ACV217" s="4"/>
      <c r="ACW217" s="4"/>
      <c r="ACX217" s="4"/>
      <c r="ACY217" s="4"/>
      <c r="ACZ217" s="4"/>
      <c r="ADA217" s="4"/>
      <c r="ADB217" s="4"/>
      <c r="ADC217" s="4"/>
      <c r="ADD217" s="4"/>
      <c r="ADE217" s="4"/>
      <c r="ADF217" s="4"/>
      <c r="ADG217" s="4"/>
      <c r="ADH217" s="4"/>
      <c r="ADI217" s="4"/>
      <c r="ADJ217" s="4"/>
      <c r="ADK217" s="4"/>
      <c r="ADL217" s="4"/>
      <c r="ADM217" s="4"/>
      <c r="ADN217" s="4"/>
      <c r="ADO217" s="4"/>
      <c r="ADP217" s="4"/>
      <c r="ADQ217" s="4"/>
      <c r="ADR217" s="4"/>
      <c r="ADS217" s="4"/>
      <c r="ADT217" s="4"/>
      <c r="ADU217" s="4"/>
      <c r="ADV217" s="4"/>
      <c r="ADW217" s="4"/>
      <c r="ADX217" s="4"/>
      <c r="ADY217" s="4"/>
      <c r="ADZ217" s="4"/>
      <c r="AEA217" s="4"/>
      <c r="AEB217" s="4"/>
      <c r="AEC217" s="4"/>
      <c r="AED217" s="4"/>
      <c r="AEE217" s="4"/>
      <c r="AEF217" s="4"/>
      <c r="AEG217" s="4"/>
      <c r="AEH217" s="4"/>
      <c r="AEI217" s="4"/>
      <c r="AEJ217" s="4"/>
      <c r="AEK217" s="4"/>
      <c r="AEL217" s="4"/>
      <c r="AEM217" s="4"/>
      <c r="AEN217" s="4"/>
      <c r="AEO217" s="4"/>
      <c r="AEP217" s="4"/>
      <c r="AEQ217" s="4"/>
      <c r="AER217" s="4"/>
      <c r="AES217" s="4"/>
      <c r="AET217" s="4"/>
      <c r="AEU217" s="4"/>
      <c r="AEV217" s="4"/>
      <c r="AEW217" s="4"/>
      <c r="AEX217" s="4"/>
      <c r="AEY217" s="4"/>
      <c r="AEZ217" s="4"/>
      <c r="AFA217" s="4"/>
      <c r="AFB217" s="4"/>
      <c r="AFC217" s="4"/>
      <c r="AFD217" s="4"/>
      <c r="AFE217" s="4"/>
      <c r="AFF217" s="4"/>
      <c r="AFG217" s="4"/>
      <c r="AFH217" s="4"/>
      <c r="AFI217" s="4"/>
      <c r="AFJ217" s="4"/>
      <c r="AFK217" s="4"/>
      <c r="AFL217" s="4"/>
      <c r="AFM217" s="4"/>
      <c r="AFN217" s="4"/>
      <c r="AFO217" s="4"/>
      <c r="AFP217" s="4"/>
      <c r="AFQ217" s="4"/>
      <c r="AFR217" s="4"/>
      <c r="AFS217" s="4"/>
      <c r="AFT217" s="4"/>
      <c r="AFU217" s="4"/>
      <c r="AFV217" s="4"/>
      <c r="AFW217" s="4"/>
      <c r="AFX217" s="4"/>
      <c r="AFY217" s="4"/>
      <c r="AFZ217" s="4"/>
      <c r="AGA217" s="4"/>
      <c r="AGB217" s="4"/>
      <c r="AGC217" s="4"/>
      <c r="AGD217" s="4"/>
      <c r="AGE217" s="4"/>
      <c r="AGF217" s="4"/>
      <c r="AGG217" s="4"/>
      <c r="AGH217" s="4"/>
      <c r="AGI217" s="4"/>
      <c r="AGJ217" s="4"/>
      <c r="AGK217" s="4"/>
      <c r="AGL217" s="4"/>
      <c r="AGM217" s="4"/>
      <c r="AGN217" s="4"/>
      <c r="AGO217" s="4"/>
      <c r="AGP217" s="4"/>
      <c r="AGQ217" s="4"/>
      <c r="AGR217" s="4"/>
      <c r="AGS217" s="4"/>
      <c r="AGT217" s="4"/>
      <c r="AGU217" s="4"/>
      <c r="AGV217" s="4"/>
      <c r="AGW217" s="4"/>
      <c r="AGX217" s="4"/>
      <c r="AGY217" s="4"/>
      <c r="AGZ217" s="4"/>
      <c r="AHA217" s="4"/>
      <c r="AHB217" s="4"/>
      <c r="AHC217" s="4"/>
      <c r="AHD217" s="4"/>
      <c r="AHE217" s="4"/>
      <c r="AHF217" s="4"/>
      <c r="AHG217" s="4"/>
      <c r="AHH217" s="4"/>
      <c r="AHI217" s="4"/>
      <c r="AHJ217" s="4"/>
      <c r="AHK217" s="4"/>
      <c r="AHL217" s="4"/>
      <c r="AHM217" s="4"/>
      <c r="AHN217" s="4"/>
      <c r="AHO217" s="4"/>
      <c r="AHP217" s="4"/>
      <c r="AHQ217" s="4"/>
      <c r="AHR217" s="4"/>
      <c r="AHS217" s="4"/>
      <c r="AHT217" s="4"/>
      <c r="AHU217" s="4"/>
      <c r="AHV217" s="4"/>
      <c r="AHW217" s="4"/>
      <c r="AHX217" s="4"/>
      <c r="AHY217" s="4"/>
      <c r="AHZ217" s="4"/>
      <c r="AIA217" s="4"/>
      <c r="AIB217" s="4"/>
      <c r="AIC217" s="4"/>
      <c r="AID217" s="4"/>
      <c r="AIE217" s="4"/>
      <c r="AIF217" s="4"/>
      <c r="AIG217" s="4"/>
      <c r="AIH217" s="4"/>
      <c r="AII217" s="4"/>
      <c r="AIJ217" s="4"/>
      <c r="AIK217" s="4"/>
      <c r="AIL217" s="4"/>
      <c r="AIM217" s="4"/>
      <c r="AIN217" s="4"/>
      <c r="AIO217" s="4"/>
      <c r="AIP217" s="4"/>
      <c r="AIQ217" s="4"/>
      <c r="AIR217" s="4"/>
      <c r="AIS217" s="4"/>
      <c r="AIT217" s="4"/>
      <c r="AIU217" s="4"/>
      <c r="AIV217" s="4"/>
      <c r="AIW217" s="4"/>
      <c r="AIX217" s="4"/>
      <c r="AIY217" s="4"/>
      <c r="AIZ217" s="4"/>
      <c r="AJA217" s="4"/>
      <c r="AJB217" s="4"/>
      <c r="AJC217" s="4"/>
      <c r="AJD217" s="4"/>
      <c r="AJE217" s="4"/>
      <c r="AJF217" s="4"/>
      <c r="AJG217" s="4"/>
      <c r="AJH217" s="4"/>
      <c r="AJI217" s="4"/>
      <c r="AJJ217" s="4"/>
      <c r="AJK217" s="4"/>
      <c r="AJL217" s="4"/>
      <c r="AJM217" s="4"/>
      <c r="AJN217" s="4"/>
      <c r="AJO217" s="4"/>
      <c r="AJP217" s="4"/>
      <c r="AJQ217" s="4"/>
      <c r="AJR217" s="4"/>
      <c r="AJS217" s="4"/>
      <c r="AJT217" s="4"/>
      <c r="AJU217" s="4"/>
      <c r="AJV217" s="4"/>
      <c r="AJW217" s="4"/>
      <c r="AJX217" s="4"/>
      <c r="AJY217" s="4"/>
      <c r="AJZ217" s="4"/>
      <c r="AKA217" s="4"/>
      <c r="AKB217" s="4"/>
      <c r="AKC217" s="4"/>
      <c r="AKD217" s="4"/>
      <c r="AKE217" s="4"/>
      <c r="AKF217" s="4"/>
      <c r="AKG217" s="4"/>
      <c r="AKH217" s="4"/>
      <c r="AKI217" s="4"/>
      <c r="AKJ217" s="4"/>
      <c r="AKK217" s="4"/>
      <c r="AKL217" s="4"/>
      <c r="AKM217" s="4"/>
      <c r="AKN217" s="4"/>
      <c r="AKO217" s="4"/>
      <c r="AKP217" s="4"/>
      <c r="AKQ217" s="4"/>
      <c r="AKR217" s="4"/>
      <c r="AKS217" s="4"/>
      <c r="AKT217" s="4"/>
      <c r="AKU217" s="4"/>
      <c r="AKV217" s="4"/>
      <c r="AKW217" s="4"/>
      <c r="AKX217" s="4"/>
      <c r="AKY217" s="4"/>
      <c r="AKZ217" s="4"/>
      <c r="ALA217" s="4"/>
      <c r="ALB217" s="4"/>
      <c r="ALC217" s="4"/>
      <c r="ALD217" s="4"/>
      <c r="ALE217" s="4"/>
      <c r="ALF217" s="4"/>
      <c r="ALG217" s="4"/>
      <c r="ALH217" s="4"/>
      <c r="ALI217" s="4"/>
      <c r="ALJ217" s="4"/>
      <c r="ALK217" s="4"/>
      <c r="ALL217" s="4"/>
      <c r="ALM217" s="4"/>
      <c r="ALN217" s="4"/>
      <c r="ALO217" s="4"/>
      <c r="ALP217" s="4"/>
      <c r="ALQ217" s="4"/>
      <c r="ALR217" s="4"/>
      <c r="ALS217" s="4"/>
      <c r="ALT217" s="4"/>
      <c r="ALU217" s="4"/>
      <c r="ALV217" s="4"/>
      <c r="ALW217" s="4"/>
      <c r="ALX217" s="4"/>
      <c r="ALY217" s="4"/>
      <c r="ALZ217" s="4"/>
      <c r="AMA217" s="4"/>
      <c r="AMB217" s="4"/>
      <c r="AMC217" s="4"/>
      <c r="AMD217" s="4"/>
      <c r="AME217" s="4"/>
      <c r="AMF217" s="4"/>
      <c r="AMG217" s="4"/>
      <c r="AMH217" s="4"/>
      <c r="AMI217" s="4"/>
      <c r="AMJ217" s="4"/>
      <c r="AMK217" s="4"/>
      <c r="AML217" s="4"/>
    </row>
    <row r="218" customFormat="false" ht="12.8" hidden="false" customHeight="false" outlineLevel="0" collapsed="false">
      <c r="A218" s="1" t="n">
        <v>217</v>
      </c>
      <c r="B218" s="1" t="s">
        <v>433</v>
      </c>
      <c r="C218" s="1" t="n">
        <v>9</v>
      </c>
      <c r="E218" s="1" t="n">
        <v>1</v>
      </c>
      <c r="H218" s="3" t="n">
        <v>6</v>
      </c>
      <c r="O218" s="3" t="n">
        <v>4</v>
      </c>
      <c r="P218" s="1" t="n">
        <v>3</v>
      </c>
      <c r="Q218" s="1" t="n">
        <v>2</v>
      </c>
      <c r="R218" s="1" t="n">
        <v>3</v>
      </c>
      <c r="W218" s="3" t="n">
        <v>1.2</v>
      </c>
      <c r="X218" s="1" t="n">
        <v>0.9</v>
      </c>
      <c r="Y218" s="1" t="n">
        <v>1</v>
      </c>
      <c r="Z218" s="1" t="n">
        <v>1</v>
      </c>
      <c r="AA218" s="2" t="n">
        <v>1</v>
      </c>
      <c r="AB218" s="5" t="s">
        <v>434</v>
      </c>
      <c r="AC218" s="5" t="s">
        <v>58</v>
      </c>
      <c r="AD218" s="3" t="n">
        <f aca="false">$C218+$D218*2+$E218*0.5+$F218+$G218*0.5</f>
        <v>9.5</v>
      </c>
      <c r="AE218" s="1" t="n">
        <f aca="false">$H218+$I218*3+$J218*0.5+$K218+$L218*0.5+$M218*0.1+$N218*0.2</f>
        <v>6</v>
      </c>
      <c r="AF218" s="1" t="n">
        <f aca="false">$AD218*$W218*$AA218-1.5*$AE218*$X218</f>
        <v>3.3</v>
      </c>
      <c r="AG218" s="1" t="n">
        <f aca="false">$O218*$Y218-2*($P218*$Z218+R218)</f>
        <v>-8</v>
      </c>
      <c r="AH218" s="1" t="n">
        <f aca="false">IF($AG218&lt;0,$AG218*1.5,$AG218*3)</f>
        <v>-12</v>
      </c>
      <c r="AI218" s="1" t="n">
        <f aca="false">(Q218+S218+U218)*2-(T218+V218)*3</f>
        <v>4</v>
      </c>
      <c r="AJ218" s="2" t="n">
        <f aca="false">AF218+AH218+AI218</f>
        <v>-4.7</v>
      </c>
      <c r="AK218" s="6" t="n">
        <f aca="false">AJ218/(AD218+AE218*1.5+(O218+P218+R218+T218+V218)*3+(Q218+S218+U218)*2)</f>
        <v>-0.0895238095238095</v>
      </c>
      <c r="AL218" s="7" t="n">
        <f aca="false">0.5+AK218*4</f>
        <v>0.141904761904762</v>
      </c>
      <c r="AM218" s="3" t="str">
        <f aca="false">IF(AC218="","",IF(AC218="分","分",IF(AJ218=0,"分",IF(AC218="攻",IF(AJ218&gt;0,"一致","不一致"),IF(AJ218&gt;=0,"不一致","一致")))))</f>
        <v>不一致</v>
      </c>
      <c r="AN218" s="8" t="n">
        <f aca="false">IF(AC218="","",ABS(AK218))</f>
        <v>0.0895238095238095</v>
      </c>
      <c r="AO218" s="3" t="n">
        <f aca="false">AP218-AQ218</f>
        <v>2</v>
      </c>
      <c r="AP218" s="1" t="n">
        <v>5</v>
      </c>
      <c r="AQ218" s="2" t="n">
        <v>3</v>
      </c>
      <c r="AR218" s="3" t="s">
        <v>54</v>
      </c>
      <c r="AT218" s="1" t="s">
        <v>53</v>
      </c>
      <c r="AV218" s="17" t="n">
        <f aca="false">IF(AK218&gt;0.5/4,0.5/4,IF(AK218&lt;0.5/-4,0.5/-4,AK218))</f>
        <v>-0.0895238095238095</v>
      </c>
      <c r="AX218" s="9" t="n">
        <f aca="false">AW218*((O218+P218+U218+V218)*3+C218+H218+Q218+R218)/60+1</f>
        <v>1</v>
      </c>
    </row>
    <row r="219" customFormat="false" ht="12.8" hidden="false" customHeight="false" outlineLevel="0" collapsed="false">
      <c r="A219" s="1" t="n">
        <v>218</v>
      </c>
      <c r="B219" s="1" t="s">
        <v>435</v>
      </c>
      <c r="C219" s="1" t="n">
        <v>18</v>
      </c>
      <c r="F219" s="1" t="n">
        <v>2</v>
      </c>
      <c r="G219" s="2" t="n">
        <v>2</v>
      </c>
      <c r="H219" s="3" t="n">
        <v>12</v>
      </c>
      <c r="R219" s="1" t="n">
        <v>1</v>
      </c>
      <c r="W219" s="3" t="n">
        <v>1</v>
      </c>
      <c r="X219" s="1" t="n">
        <v>1</v>
      </c>
      <c r="Y219" s="1" t="n">
        <v>1</v>
      </c>
      <c r="Z219" s="1" t="n">
        <v>1</v>
      </c>
      <c r="AA219" s="2" t="n">
        <v>0.75</v>
      </c>
      <c r="AB219" s="24" t="s">
        <v>436</v>
      </c>
      <c r="AC219" s="5" t="s">
        <v>52</v>
      </c>
      <c r="AD219" s="3" t="n">
        <f aca="false">$C219+$D219*2+$E219*0.5+$F219+$G219*0.5</f>
        <v>21</v>
      </c>
      <c r="AE219" s="1" t="n">
        <f aca="false">$H219+$I219*3+$J219*0.5+$K219+$L219*0.5+$M219*0.1+$N219*0.2</f>
        <v>12</v>
      </c>
      <c r="AF219" s="1" t="n">
        <f aca="false">$AD219*$W219*$AA219-1.5*$AE219*$X219</f>
        <v>-2.25</v>
      </c>
      <c r="AG219" s="1" t="n">
        <f aca="false">$O219*$Y219-2*($P219*$Z219+R219)</f>
        <v>-2</v>
      </c>
      <c r="AH219" s="1" t="n">
        <f aca="false">IF($AG219&lt;0,$AG219*1.5,$AG219*3)</f>
        <v>-3</v>
      </c>
      <c r="AI219" s="1" t="n">
        <f aca="false">(Q219+S219+U219)*2-(T219+V219)*3</f>
        <v>0</v>
      </c>
      <c r="AJ219" s="2" t="n">
        <f aca="false">AF219+AH219+AI219</f>
        <v>-5.25</v>
      </c>
      <c r="AK219" s="6" t="n">
        <f aca="false">AJ219/(AD219+AE219*1.5+(O219+P219+R219+T219+V219)*3+(Q219+S219+U219)*2)</f>
        <v>-0.125</v>
      </c>
      <c r="AL219" s="7" t="n">
        <f aca="false">0.5+AK219*4</f>
        <v>0</v>
      </c>
      <c r="AM219" s="3" t="str">
        <f aca="false">IF(AC219="","",IF(AC219="分","分",IF(AJ219=0,"分",IF(AC219="攻",IF(AJ219&gt;0,"一致","不一致"),IF(AJ219&gt;=0,"不一致","一致")))))</f>
        <v>一致</v>
      </c>
      <c r="AN219" s="8" t="n">
        <f aca="false">IF(AC219="","",ABS(AK219))</f>
        <v>0.125</v>
      </c>
      <c r="AO219" s="3" t="n">
        <f aca="false">AP219-AQ219</f>
        <v>0</v>
      </c>
      <c r="AP219" s="1" t="n">
        <v>3</v>
      </c>
      <c r="AQ219" s="2" t="n">
        <v>3</v>
      </c>
      <c r="AR219" s="3" t="s">
        <v>59</v>
      </c>
      <c r="AT219" s="1" t="s">
        <v>97</v>
      </c>
      <c r="AV219" s="17" t="n">
        <f aca="false">IF(AK219&gt;0.5/4,0.5/4,IF(AK219&lt;0.5/-4,0.5/-4,AK219))</f>
        <v>-0.125</v>
      </c>
      <c r="AX219" s="9" t="n">
        <f aca="false">AW219*((O219+P219+U219+V219)*3+C219+H219+Q219+R219)/60+1</f>
        <v>1</v>
      </c>
    </row>
    <row r="220" customFormat="false" ht="12.8" hidden="false" customHeight="false" outlineLevel="0" collapsed="false">
      <c r="A220" s="1" t="n">
        <v>219</v>
      </c>
      <c r="B220" s="1" t="s">
        <v>437</v>
      </c>
      <c r="C220" s="1" t="n">
        <v>6</v>
      </c>
      <c r="H220" s="3" t="n">
        <v>4</v>
      </c>
      <c r="O220" s="3" t="n">
        <v>4</v>
      </c>
      <c r="P220" s="1" t="n">
        <v>6</v>
      </c>
      <c r="T220" s="1" t="n">
        <v>1</v>
      </c>
      <c r="W220" s="3" t="n">
        <v>1.2</v>
      </c>
      <c r="X220" s="1" t="n">
        <v>1</v>
      </c>
      <c r="Y220" s="1" t="n">
        <v>2</v>
      </c>
      <c r="Z220" s="1" t="n">
        <v>0.75</v>
      </c>
      <c r="AA220" s="2" t="n">
        <v>1</v>
      </c>
      <c r="AB220" s="49" t="s">
        <v>438</v>
      </c>
      <c r="AC220" s="49" t="s">
        <v>58</v>
      </c>
      <c r="AD220" s="50" t="n">
        <f aca="false">$C220+$D220*2+$E220*0.5+$F220+$G220*0.5</f>
        <v>6</v>
      </c>
      <c r="AE220" s="51" t="n">
        <f aca="false">$H220+$I220*3+$J220*0.5+$K220+$L220*0.5+$M220*0.1+$N220*0.2</f>
        <v>4</v>
      </c>
      <c r="AF220" s="51" t="n">
        <f aca="false">$AD220*$W220*$AA220-1.5*$AE220*$X220</f>
        <v>1.2</v>
      </c>
      <c r="AG220" s="51" t="n">
        <f aca="false">$O220*$Y220-2*($P220*$Z220+R220)</f>
        <v>-1</v>
      </c>
      <c r="AH220" s="51" t="n">
        <f aca="false">IF($AG220&lt;0,$AG220*1.5,$AG220*3)</f>
        <v>-1.5</v>
      </c>
      <c r="AI220" s="51" t="n">
        <f aca="false">(Q220+S220+U220)*2-(T220+V220)*3</f>
        <v>-3</v>
      </c>
      <c r="AJ220" s="52" t="n">
        <f aca="false">AF220+AH220+AI220</f>
        <v>-3.3</v>
      </c>
      <c r="AK220" s="53" t="n">
        <f aca="false">AJ220/(AD220+AE220*1.5+(O220+P220+R220+T220+V220)*3+(Q220+S220+U220)*2)</f>
        <v>-0.0733333333333334</v>
      </c>
      <c r="AL220" s="54" t="n">
        <f aca="false">0.5+AK220*4</f>
        <v>0.206666666666667</v>
      </c>
      <c r="AM220" s="50" t="str">
        <f aca="false">IF(AC220="","",IF(AC220="分","分",IF(AJ220=0,"分",IF(AC220="攻",IF(AJ220&gt;0,"一致","不一致"),IF(AJ220&gt;=0,"不一致","一致")))))</f>
        <v>不一致</v>
      </c>
      <c r="AN220" s="55"/>
      <c r="AO220" s="3" t="n">
        <f aca="false">AP220-AQ220</f>
        <v>1</v>
      </c>
      <c r="AP220" s="1" t="n">
        <v>5</v>
      </c>
      <c r="AQ220" s="2" t="n">
        <v>4</v>
      </c>
      <c r="AR220" s="3" t="s">
        <v>129</v>
      </c>
      <c r="AT220" s="1" t="s">
        <v>439</v>
      </c>
      <c r="AV220" s="17" t="n">
        <f aca="false">IF(AK220&gt;0.5/4,0.5/4,IF(AK220&lt;0.5/-4,0.5/-4,AK220))</f>
        <v>-0.0733333333333334</v>
      </c>
      <c r="AX220" s="9" t="n">
        <f aca="false">AW220*((O220+P220+U220+V220)*3+C220+H220+Q220+R220)/60+1</f>
        <v>1</v>
      </c>
    </row>
    <row r="221" customFormat="false" ht="12.8" hidden="false" customHeight="false" outlineLevel="0" collapsed="false">
      <c r="A221" s="1" t="n">
        <v>220</v>
      </c>
      <c r="B221" s="1" t="s">
        <v>440</v>
      </c>
      <c r="C221" s="1" t="n">
        <v>28</v>
      </c>
      <c r="D221" s="1" t="n">
        <v>1</v>
      </c>
      <c r="E221" s="1" t="n">
        <v>1</v>
      </c>
      <c r="F221" s="1" t="n">
        <v>2</v>
      </c>
      <c r="G221" s="2" t="n">
        <v>6</v>
      </c>
      <c r="H221" s="3" t="n">
        <v>10</v>
      </c>
      <c r="L221" s="4" t="n">
        <v>2</v>
      </c>
      <c r="M221" s="4" t="n">
        <v>36</v>
      </c>
      <c r="N221" s="2" t="n">
        <v>6</v>
      </c>
      <c r="W221" s="3" t="n">
        <v>1</v>
      </c>
      <c r="X221" s="38" t="n">
        <v>1.2</v>
      </c>
      <c r="Y221" s="1" t="n">
        <v>1</v>
      </c>
      <c r="Z221" s="1" t="n">
        <v>1</v>
      </c>
      <c r="AA221" s="2" t="n">
        <v>0.75</v>
      </c>
      <c r="AB221" s="24" t="s">
        <v>441</v>
      </c>
      <c r="AC221" s="5" t="s">
        <v>122</v>
      </c>
      <c r="AD221" s="3" t="n">
        <f aca="false">$C221+$D221*2+$E221*0.5+$F221+$G221*0.5</f>
        <v>35.5</v>
      </c>
      <c r="AE221" s="1" t="n">
        <f aca="false">$H221+$I221*3+$J221*0.5+$K221+$L221*0.5+$M221*0.1+$N221*0.2</f>
        <v>15.8</v>
      </c>
      <c r="AF221" s="1" t="n">
        <f aca="false">$AD221*$W221*$AA221-1.5*$AE221*$X221</f>
        <v>-1.815</v>
      </c>
      <c r="AG221" s="1" t="n">
        <f aca="false">$O221*$Y221-2*($P221*$Z221+R221)</f>
        <v>0</v>
      </c>
      <c r="AH221" s="1" t="n">
        <f aca="false">IF($AG221&lt;0,$AG221*1.5,$AG221*3)</f>
        <v>0</v>
      </c>
      <c r="AI221" s="1" t="n">
        <f aca="false">(Q221+S221+U221)*2-(T221+V221)*3</f>
        <v>0</v>
      </c>
      <c r="AJ221" s="2" t="n">
        <f aca="false">AF221+AH221+AI221</f>
        <v>-1.815</v>
      </c>
      <c r="AK221" s="6" t="n">
        <f aca="false">AJ221/(AD221+AE221*1.5+(O221+P221+R221+T221+V221)*3+(Q221+S221+U221)*2)</f>
        <v>-0.0306587837837838</v>
      </c>
      <c r="AL221" s="7" t="n">
        <f aca="false">0.5+AK221*4</f>
        <v>0.377364864864865</v>
      </c>
      <c r="AM221" s="3" t="str">
        <f aca="false">IF(AC221="","",IF(AC221="分","分",IF(AJ221=0,"分",IF(AC221="攻",IF(AJ221&gt;0,"一致","不一致"),IF(AJ221&gt;=0,"不一致","一致")))))</f>
        <v>分</v>
      </c>
      <c r="AN221" s="8" t="n">
        <f aca="false">IF(AC221="","",ABS(AK221))</f>
        <v>0.0306587837837838</v>
      </c>
      <c r="AO221" s="3" t="n">
        <f aca="false">AP221-AQ221</f>
        <v>0</v>
      </c>
      <c r="AP221" s="1" t="n">
        <v>4</v>
      </c>
      <c r="AQ221" s="2" t="n">
        <v>4</v>
      </c>
      <c r="AR221" s="3" t="s">
        <v>59</v>
      </c>
      <c r="AT221" s="1" t="s">
        <v>97</v>
      </c>
      <c r="AV221" s="17" t="n">
        <f aca="false">IF(AK221&gt;0.5/4,0.5/4,IF(AK221&lt;0.5/-4,0.5/-4,AK221))</f>
        <v>-0.0306587837837838</v>
      </c>
      <c r="AX221" s="9" t="n">
        <f aca="false">AW221*((O221+P221+U221+V221)*3+C221+H221+Q221+R221)/60+1</f>
        <v>1</v>
      </c>
    </row>
    <row r="222" customFormat="false" ht="12.8" hidden="false" customHeight="false" outlineLevel="0" collapsed="false">
      <c r="A222" s="1" t="n">
        <v>221</v>
      </c>
      <c r="B222" s="1" t="s">
        <v>442</v>
      </c>
      <c r="C222" s="1" t="n">
        <v>23</v>
      </c>
      <c r="E222" s="1" t="n">
        <v>1</v>
      </c>
      <c r="H222" s="3" t="n">
        <v>11</v>
      </c>
      <c r="M222" s="4" t="n">
        <v>48</v>
      </c>
      <c r="O222" s="3" t="n">
        <v>8</v>
      </c>
      <c r="P222" s="1" t="n">
        <v>2</v>
      </c>
      <c r="R222" s="20" t="n">
        <v>1.5</v>
      </c>
      <c r="W222" s="3" t="n">
        <v>1</v>
      </c>
      <c r="X222" s="1" t="n">
        <v>1.2</v>
      </c>
      <c r="Y222" s="1" t="n">
        <v>0.75</v>
      </c>
      <c r="Z222" s="1" t="n">
        <v>1</v>
      </c>
      <c r="AA222" s="2" t="n">
        <v>1.5</v>
      </c>
      <c r="AB222" s="5" t="s">
        <v>443</v>
      </c>
      <c r="AC222" s="5" t="s">
        <v>58</v>
      </c>
      <c r="AD222" s="3" t="n">
        <f aca="false">$C222+$D222*2+$E222*0.5+$F222+$G222*0.5</f>
        <v>23.5</v>
      </c>
      <c r="AE222" s="1" t="n">
        <f aca="false">$H222+$I222*3+$J222*0.5+$K222+$L222*0.5+$M222*0.1+$N222*0.2</f>
        <v>15.8</v>
      </c>
      <c r="AF222" s="1" t="n">
        <f aca="false">$AD222*$W222*$AA222-1.5*$AE222*$X222</f>
        <v>6.81</v>
      </c>
      <c r="AG222" s="1" t="n">
        <f aca="false">$O222*$Y222-2*($P222*$Z222+R222)</f>
        <v>-1</v>
      </c>
      <c r="AH222" s="1" t="n">
        <f aca="false">IF($AG222&lt;0,$AG222*1.5,$AG222*3)</f>
        <v>-1.5</v>
      </c>
      <c r="AI222" s="1" t="n">
        <f aca="false">(Q222+S222+U222)*2-(T222+V222)*3</f>
        <v>0</v>
      </c>
      <c r="AJ222" s="2" t="n">
        <f aca="false">AF222+AH222+AI222</f>
        <v>5.31</v>
      </c>
      <c r="AK222" s="6" t="n">
        <f aca="false">AJ222/(AD222+AE222*1.5+(O222+P222+R222+T222+V222)*3+(Q222+S222+U222)*2)</f>
        <v>0.0649938800489596</v>
      </c>
      <c r="AL222" s="7" t="n">
        <f aca="false">0.5+AK222*4</f>
        <v>0.759975520195838</v>
      </c>
      <c r="AM222" s="3" t="str">
        <f aca="false">IF(AC222="","",IF(AC222="分","分",IF(AJ222=0,"分",IF(AC222="攻",IF(AJ222&gt;0,"一致","不一致"),IF(AJ222&gt;=0,"不一致","一致")))))</f>
        <v>一致</v>
      </c>
      <c r="AN222" s="8" t="n">
        <f aca="false">IF(AC222="","",ABS(AK222))</f>
        <v>0.0649938800489596</v>
      </c>
      <c r="AO222" s="3" t="n">
        <f aca="false">AP222-AQ222</f>
        <v>-1</v>
      </c>
      <c r="AP222" s="1" t="n">
        <v>4</v>
      </c>
      <c r="AQ222" s="2" t="n">
        <v>5</v>
      </c>
      <c r="AR222" s="3" t="s">
        <v>73</v>
      </c>
      <c r="AT222" s="1" t="s">
        <v>54</v>
      </c>
      <c r="AV222" s="17" t="n">
        <f aca="false">IF(AK222&gt;0.5/4,0.5/4,IF(AK222&lt;0.5/-4,0.5/-4,AK222))</f>
        <v>0.0649938800489596</v>
      </c>
      <c r="AX222" s="9" t="n">
        <f aca="false">AW222*((O222+P222+U222+V222)*3+C222+H222+Q222+R222)/60+1</f>
        <v>1</v>
      </c>
    </row>
    <row r="223" customFormat="false" ht="12.8" hidden="false" customHeight="false" outlineLevel="0" collapsed="false">
      <c r="A223" s="1" t="n">
        <v>222</v>
      </c>
      <c r="B223" s="1" t="s">
        <v>444</v>
      </c>
      <c r="C223" s="1" t="n">
        <v>18</v>
      </c>
      <c r="E223" s="1" t="n">
        <v>1</v>
      </c>
      <c r="G223" s="2" t="n">
        <v>3</v>
      </c>
      <c r="H223" s="3" t="n">
        <v>11</v>
      </c>
      <c r="L223" s="4" t="n">
        <v>3</v>
      </c>
      <c r="O223" s="3" t="n">
        <v>4</v>
      </c>
      <c r="R223" s="1" t="n">
        <v>2</v>
      </c>
      <c r="W223" s="3" t="n">
        <v>0.9</v>
      </c>
      <c r="X223" s="1" t="n">
        <v>1</v>
      </c>
      <c r="Y223" s="1" t="n">
        <v>1</v>
      </c>
      <c r="Z223" s="1" t="n">
        <v>1</v>
      </c>
      <c r="AA223" s="2" t="n">
        <v>1</v>
      </c>
      <c r="AC223" s="5" t="s">
        <v>52</v>
      </c>
      <c r="AD223" s="3" t="n">
        <f aca="false">$C223+$D223*2+$E223*0.5+$F223+$G223*0.5</f>
        <v>20</v>
      </c>
      <c r="AE223" s="1" t="n">
        <f aca="false">$H223+$I223*3+$J223*0.5+$K223+$L223*0.5+$M223*0.1+$N223*0.2</f>
        <v>12.5</v>
      </c>
      <c r="AF223" s="1" t="n">
        <f aca="false">$AD223*$W223*$AA223-1.5*$AE223*$X223</f>
        <v>-0.75</v>
      </c>
      <c r="AG223" s="1" t="n">
        <f aca="false">$O223*$Y223-2*($P223*$Z223+R223)</f>
        <v>0</v>
      </c>
      <c r="AH223" s="1" t="n">
        <f aca="false">IF($AG223&lt;0,$AG223*1.5,$AG223*3)</f>
        <v>0</v>
      </c>
      <c r="AI223" s="1" t="n">
        <f aca="false">(Q223+S223+U223)*2-(T223+V223)*3</f>
        <v>0</v>
      </c>
      <c r="AJ223" s="2" t="n">
        <f aca="false">AF223+AH223+AI223</f>
        <v>-0.75</v>
      </c>
      <c r="AK223" s="6" t="n">
        <f aca="false">AJ223/(AD223+AE223*1.5+(O223+P223+R223+T223+V223)*3+(Q223+S223+U223)*2)</f>
        <v>-0.013215859030837</v>
      </c>
      <c r="AL223" s="7" t="n">
        <f aca="false">0.5+AK223*4</f>
        <v>0.447136563876652</v>
      </c>
      <c r="AM223" s="3" t="str">
        <f aca="false">IF(AC223="","",IF(AC223="分","分",IF(AJ223=0,"分",IF(AC223="攻",IF(AJ223&gt;0,"一致","不一致"),IF(AJ223&gt;=0,"不一致","一致")))))</f>
        <v>一致</v>
      </c>
      <c r="AN223" s="8" t="n">
        <f aca="false">IF(AC223="","",ABS(AK223))</f>
        <v>0.013215859030837</v>
      </c>
      <c r="AO223" s="3" t="n">
        <f aca="false">AP223-AQ223</f>
        <v>-1</v>
      </c>
      <c r="AP223" s="1" t="n">
        <v>3</v>
      </c>
      <c r="AQ223" s="2" t="n">
        <v>4</v>
      </c>
      <c r="AR223" s="3" t="s">
        <v>53</v>
      </c>
      <c r="AT223" s="1" t="s">
        <v>54</v>
      </c>
      <c r="AV223" s="17" t="n">
        <f aca="false">IF(AK223&gt;0.5/4,0.5/4,IF(AK223&lt;0.5/-4,0.5/-4,AK223))</f>
        <v>-0.013215859030837</v>
      </c>
      <c r="AX223" s="9" t="n">
        <f aca="false">AW223*((O223+P223+U223+V223)*3+C223+H223+Q223+R223)/60+1</f>
        <v>1</v>
      </c>
    </row>
    <row r="224" customFormat="false" ht="12.8" hidden="false" customHeight="false" outlineLevel="0" collapsed="false">
      <c r="A224" s="1" t="n">
        <v>223</v>
      </c>
      <c r="B224" s="1" t="s">
        <v>445</v>
      </c>
      <c r="C224" s="1" t="n">
        <v>18</v>
      </c>
      <c r="H224" s="3" t="n">
        <v>13.5</v>
      </c>
      <c r="O224" s="3" t="n">
        <v>6</v>
      </c>
      <c r="P224" s="1" t="n">
        <v>3</v>
      </c>
      <c r="S224" s="1" t="n">
        <v>1</v>
      </c>
      <c r="W224" s="3" t="n">
        <v>1</v>
      </c>
      <c r="X224" s="1" t="n">
        <v>1</v>
      </c>
      <c r="Y224" s="1" t="n">
        <v>0.5</v>
      </c>
      <c r="Z224" s="40" t="n">
        <v>0.25</v>
      </c>
      <c r="AA224" s="2" t="n">
        <v>0.75</v>
      </c>
      <c r="AB224" s="33" t="s">
        <v>446</v>
      </c>
      <c r="AC224" s="5" t="s">
        <v>58</v>
      </c>
      <c r="AD224" s="3" t="n">
        <f aca="false">$C224+$D224*2+$E224*0.5+$F224+$G224*0.5</f>
        <v>18</v>
      </c>
      <c r="AE224" s="1" t="n">
        <f aca="false">$H224+$I224*3+$J224*0.5+$K224+$L224*0.5+$M224*0.1+$N224*0.2</f>
        <v>13.5</v>
      </c>
      <c r="AF224" s="1" t="n">
        <f aca="false">$AD224*$W224*$AA224-1.5*$AE224*$X224</f>
        <v>-6.75</v>
      </c>
      <c r="AG224" s="1" t="n">
        <f aca="false">$O224*$Y224-2*($P224*$Z224+R224)</f>
        <v>1.5</v>
      </c>
      <c r="AH224" s="1" t="n">
        <f aca="false">IF($AG224&lt;0,$AG224*1.5,$AG224*3)</f>
        <v>4.5</v>
      </c>
      <c r="AI224" s="1" t="n">
        <f aca="false">(Q224+S224+U224)*2-(T224+V224)*3</f>
        <v>2</v>
      </c>
      <c r="AJ224" s="2" t="n">
        <f aca="false">AF224+AH224+AI224</f>
        <v>-0.25</v>
      </c>
      <c r="AK224" s="6" t="n">
        <f aca="false">AJ224/(AD224+AE224*1.5+(O224+P224+R224+T224+V224)*3+(Q224+S224+U224)*2)</f>
        <v>-0.00371747211895911</v>
      </c>
      <c r="AL224" s="7" t="n">
        <f aca="false">0.5+AK224*4</f>
        <v>0.485130111524164</v>
      </c>
      <c r="AM224" s="3" t="str">
        <f aca="false">IF(AC224="","",IF(AC224="分","分",IF(AJ224=0,"分",IF(AC224="攻",IF(AJ224&gt;0,"一致","不一致"),IF(AJ224&gt;=0,"不一致","一致")))))</f>
        <v>不一致</v>
      </c>
      <c r="AN224" s="8" t="n">
        <f aca="false">IF(AC224="","",ABS(AK224))</f>
        <v>0.00371747211895911</v>
      </c>
      <c r="AO224" s="3" t="n">
        <f aca="false">AP224-AQ224</f>
        <v>0</v>
      </c>
      <c r="AP224" s="1" t="n">
        <v>3</v>
      </c>
      <c r="AQ224" s="2" t="n">
        <v>3</v>
      </c>
      <c r="AR224" s="3" t="s">
        <v>97</v>
      </c>
      <c r="AT224" s="1" t="s">
        <v>143</v>
      </c>
      <c r="AV224" s="17" t="n">
        <f aca="false">IF(AK224&gt;0.5/4,0.5/4,IF(AK224&lt;0.5/-4,0.5/-4,AK224))</f>
        <v>-0.00371747211895911</v>
      </c>
      <c r="AX224" s="9" t="n">
        <f aca="false">AW224*((O224+P224+U224+V224)*3+C224+H224+Q224+R224)/60+1</f>
        <v>1</v>
      </c>
    </row>
    <row r="225" customFormat="false" ht="12.8" hidden="false" customHeight="false" outlineLevel="0" collapsed="false">
      <c r="A225" s="1" t="n">
        <v>224</v>
      </c>
      <c r="B225" s="1" t="s">
        <v>447</v>
      </c>
      <c r="C225" s="1" t="n">
        <v>15</v>
      </c>
      <c r="E225" s="1" t="n">
        <v>1</v>
      </c>
      <c r="F225" s="1" t="n">
        <v>2</v>
      </c>
      <c r="G225" s="2" t="n">
        <v>4</v>
      </c>
      <c r="H225" s="3" t="n">
        <v>13</v>
      </c>
      <c r="W225" s="3" t="n">
        <v>1</v>
      </c>
      <c r="X225" s="1" t="n">
        <v>1</v>
      </c>
      <c r="Y225" s="1" t="n">
        <v>1</v>
      </c>
      <c r="Z225" s="1" t="n">
        <v>1</v>
      </c>
      <c r="AA225" s="2" t="n">
        <v>1</v>
      </c>
      <c r="AB225" s="5" t="s">
        <v>448</v>
      </c>
      <c r="AC225" s="5" t="s">
        <v>58</v>
      </c>
      <c r="AD225" s="3" t="n">
        <f aca="false">$C225+$D225*2+$E225*0.5+$F225+$G225*0.5</f>
        <v>19.5</v>
      </c>
      <c r="AE225" s="1" t="n">
        <f aca="false">$H225+$I225*3+$J225*0.5+$K225+$L225*0.5+$M225*0.1+$N225*0.2</f>
        <v>13</v>
      </c>
      <c r="AF225" s="1" t="n">
        <f aca="false">$AD225*$W225*$AA225-1.5*$AE225*$X225</f>
        <v>0</v>
      </c>
      <c r="AG225" s="1" t="n">
        <f aca="false">$O225*$Y225-2*($P225*$Z225+R225)</f>
        <v>0</v>
      </c>
      <c r="AH225" s="1" t="n">
        <f aca="false">IF($AG225&lt;0,$AG225*1.5,$AG225*3)</f>
        <v>0</v>
      </c>
      <c r="AI225" s="1" t="n">
        <f aca="false">(Q225+S225+U225)*2-(T225+V225)*3</f>
        <v>0</v>
      </c>
      <c r="AJ225" s="2" t="n">
        <f aca="false">AF225+AH225+AI225</f>
        <v>0</v>
      </c>
      <c r="AK225" s="6" t="n">
        <f aca="false">AJ225/(AD225+AE225*1.5+(O225+P225+R225+T225+V225)*3+(Q225+S225+U225)*2)</f>
        <v>0</v>
      </c>
      <c r="AL225" s="7" t="n">
        <f aca="false">0.5+AK225*4</f>
        <v>0.5</v>
      </c>
      <c r="AM225" s="3" t="str">
        <f aca="false">IF(AC225="","",IF(AC225="分","分",IF(AJ225=0,"分",IF(AC225="攻",IF(AJ225&gt;0,"一致","不一致"),IF(AJ225&gt;=0,"不一致","一致")))))</f>
        <v>分</v>
      </c>
      <c r="AN225" s="8" t="n">
        <f aca="false">IF(AC225="","",ABS(AK225))</f>
        <v>0</v>
      </c>
      <c r="AO225" s="3" t="n">
        <f aca="false">AP225-AQ225</f>
        <v>2</v>
      </c>
      <c r="AP225" s="1" t="n">
        <v>4</v>
      </c>
      <c r="AQ225" s="2" t="n">
        <v>2</v>
      </c>
      <c r="AR225" s="3" t="s">
        <v>54</v>
      </c>
      <c r="AT225" s="1" t="s">
        <v>53</v>
      </c>
      <c r="AV225" s="17" t="n">
        <f aca="false">IF(AK225&gt;0.5/4,0.5/4,IF(AK225&lt;0.5/-4,0.5/-4,AK225))</f>
        <v>0</v>
      </c>
      <c r="AX225" s="9" t="n">
        <f aca="false">AW225*((O225+P225+U225+V225)*3+C225+H225+Q225+R225)/60+1</f>
        <v>1</v>
      </c>
    </row>
    <row r="226" customFormat="false" ht="12.8" hidden="false" customHeight="false" outlineLevel="0" collapsed="false">
      <c r="A226" s="1" t="n">
        <v>225</v>
      </c>
      <c r="B226" s="1" t="s">
        <v>449</v>
      </c>
      <c r="C226" s="1" t="n">
        <v>8</v>
      </c>
      <c r="H226" s="3" t="n">
        <v>4.5</v>
      </c>
      <c r="W226" s="3" t="n">
        <v>1.1</v>
      </c>
      <c r="X226" s="1" t="n">
        <v>1</v>
      </c>
      <c r="Y226" s="1" t="n">
        <v>1</v>
      </c>
      <c r="Z226" s="1" t="n">
        <v>1</v>
      </c>
      <c r="AA226" s="2" t="n">
        <v>0.75</v>
      </c>
      <c r="AB226" s="24" t="s">
        <v>110</v>
      </c>
      <c r="AC226" s="5" t="s">
        <v>52</v>
      </c>
      <c r="AD226" s="3" t="n">
        <f aca="false">$C226+$D226*2+$E226*0.5+$F226+$G226*0.5</f>
        <v>8</v>
      </c>
      <c r="AE226" s="1" t="n">
        <f aca="false">$H226+$I226*3+$J226*0.5+$K226+$L226*0.5+$M226*0.1+$N226*0.2</f>
        <v>4.5</v>
      </c>
      <c r="AF226" s="1" t="n">
        <f aca="false">$AD226*$W226*$AA226-1.5*$AE226*$X226</f>
        <v>-0.149999999999999</v>
      </c>
      <c r="AG226" s="1" t="n">
        <f aca="false">$O226*$Y226-2*($P226*$Z226+R226)</f>
        <v>0</v>
      </c>
      <c r="AH226" s="1" t="n">
        <f aca="false">IF($AG226&lt;0,$AG226*1.5,$AG226*3)</f>
        <v>0</v>
      </c>
      <c r="AI226" s="1" t="n">
        <f aca="false">(Q226+S226+U226)*2-(T226+V226)*3</f>
        <v>0</v>
      </c>
      <c r="AJ226" s="2" t="n">
        <f aca="false">AF226+AH226+AI226</f>
        <v>-0.149999999999999</v>
      </c>
      <c r="AK226" s="6" t="n">
        <f aca="false">AJ226/(AD226+AE226*1.5+(O226+P226+R226+T226+V226)*3+(Q226+S226+U226)*2)</f>
        <v>-0.0101694915254237</v>
      </c>
      <c r="AL226" s="7" t="n">
        <f aca="false">0.5+AK226*4</f>
        <v>0.459322033898305</v>
      </c>
      <c r="AM226" s="3" t="str">
        <f aca="false">IF(AC226="","",IF(AC226="分","分",IF(AJ226=0,"分",IF(AC226="攻",IF(AJ226&gt;0,"一致","不一致"),IF(AJ226&gt;=0,"不一致","一致")))))</f>
        <v>一致</v>
      </c>
      <c r="AN226" s="8" t="n">
        <f aca="false">IF(AC226="","",ABS(AK226))</f>
        <v>0.0101694915254237</v>
      </c>
      <c r="AO226" s="3" t="n">
        <f aca="false">AP226-AQ226</f>
        <v>2</v>
      </c>
      <c r="AP226" s="1" t="n">
        <v>5</v>
      </c>
      <c r="AQ226" s="2" t="n">
        <v>3</v>
      </c>
      <c r="AR226" s="3" t="s">
        <v>59</v>
      </c>
      <c r="AT226" s="1" t="s">
        <v>97</v>
      </c>
      <c r="AV226" s="17" t="n">
        <f aca="false">IF(AK226&gt;0.5/4,0.5/4,IF(AK226&lt;0.5/-4,0.5/-4,AK226))</f>
        <v>-0.0101694915254237</v>
      </c>
      <c r="AX226" s="9" t="n">
        <f aca="false">AW226*((O226+P226+U226+V226)*3+C226+H226+Q226+R226)/60+1</f>
        <v>1</v>
      </c>
    </row>
    <row r="227" customFormat="false" ht="12.8" hidden="false" customHeight="false" outlineLevel="0" collapsed="false">
      <c r="A227" s="1" t="n">
        <v>226</v>
      </c>
      <c r="B227" s="1" t="s">
        <v>450</v>
      </c>
      <c r="C227" s="1" t="n">
        <v>9</v>
      </c>
      <c r="H227" s="3" t="n">
        <v>11</v>
      </c>
      <c r="L227" s="4" t="n">
        <v>2</v>
      </c>
      <c r="O227" s="3" t="n">
        <v>7</v>
      </c>
      <c r="P227" s="1" t="n">
        <v>8</v>
      </c>
      <c r="W227" s="3" t="n">
        <v>1</v>
      </c>
      <c r="X227" s="1" t="n">
        <v>1</v>
      </c>
      <c r="Y227" s="1" t="n">
        <v>1</v>
      </c>
      <c r="Z227" s="40" t="n">
        <v>0.25</v>
      </c>
      <c r="AA227" s="2" t="n">
        <v>1</v>
      </c>
      <c r="AB227" s="5" t="s">
        <v>451</v>
      </c>
      <c r="AC227" s="5" t="s">
        <v>58</v>
      </c>
      <c r="AD227" s="3" t="n">
        <f aca="false">$C227+$D227*2+$E227*0.5+$F227+$G227*0.5</f>
        <v>9</v>
      </c>
      <c r="AE227" s="1" t="n">
        <f aca="false">$H227+$I227*3+$J227*0.5+$K227+$L227*0.5+$M227*0.1+$N227*0.2</f>
        <v>12</v>
      </c>
      <c r="AF227" s="1" t="n">
        <f aca="false">$AD227*$W227*$AA227-1.5*$AE227*$X227</f>
        <v>-9</v>
      </c>
      <c r="AG227" s="1" t="n">
        <f aca="false">$O227*$Y227-2*($P227*$Z227+R227)</f>
        <v>3</v>
      </c>
      <c r="AH227" s="1" t="n">
        <f aca="false">IF($AG227&lt;0,$AG227*1.5,$AG227*3)</f>
        <v>9</v>
      </c>
      <c r="AI227" s="1" t="n">
        <f aca="false">(Q227+S227+U227)*2-(T227+V227)*3</f>
        <v>0</v>
      </c>
      <c r="AJ227" s="2" t="n">
        <f aca="false">AF227+AH227+AI227</f>
        <v>0</v>
      </c>
      <c r="AK227" s="6" t="n">
        <f aca="false">AJ227/(AD227+AE227*1.5+(O227+P227+R227+T227+V227)*3+(Q227+S227+U227)*2)</f>
        <v>0</v>
      </c>
      <c r="AL227" s="7" t="n">
        <f aca="false">0.5+AK227*4</f>
        <v>0.5</v>
      </c>
      <c r="AM227" s="3" t="str">
        <f aca="false">IF(AC227="","",IF(AC227="分","分",IF(AJ227=0,"分",IF(AC227="攻",IF(AJ227&gt;0,"一致","不一致"),IF(AJ227&gt;=0,"不一致","一致")))))</f>
        <v>分</v>
      </c>
      <c r="AN227" s="8" t="n">
        <f aca="false">IF(AC227="","",ABS(AK227))</f>
        <v>0</v>
      </c>
      <c r="AO227" s="3" t="n">
        <f aca="false">AP227-AQ227</f>
        <v>1</v>
      </c>
      <c r="AP227" s="1" t="n">
        <v>4</v>
      </c>
      <c r="AQ227" s="2" t="n">
        <v>3</v>
      </c>
      <c r="AR227" s="3" t="s">
        <v>54</v>
      </c>
      <c r="AT227" s="1" t="s">
        <v>90</v>
      </c>
      <c r="AV227" s="17" t="n">
        <f aca="false">IF(AK227&gt;0.5/4,0.5/4,IF(AK227&lt;0.5/-4,0.5/-4,AK227))</f>
        <v>0</v>
      </c>
      <c r="AX227" s="9" t="n">
        <f aca="false">AW227*((O227+P227+U227+V227)*3+C227+H227+Q227+R227)/60+1</f>
        <v>1</v>
      </c>
    </row>
    <row r="228" customFormat="false" ht="12.8" hidden="false" customHeight="false" outlineLevel="0" collapsed="false">
      <c r="A228" s="1" t="n">
        <v>227</v>
      </c>
      <c r="B228" s="1" t="s">
        <v>452</v>
      </c>
      <c r="C228" s="1" t="n">
        <v>8</v>
      </c>
      <c r="D228" s="1" t="n">
        <v>1</v>
      </c>
      <c r="G228" s="2" t="n">
        <v>1</v>
      </c>
      <c r="H228" s="3" t="n">
        <v>9</v>
      </c>
      <c r="L228" s="4" t="n">
        <v>1</v>
      </c>
      <c r="M228" s="4" t="n">
        <v>15</v>
      </c>
      <c r="O228" s="3" t="n">
        <v>3</v>
      </c>
      <c r="P228" s="1" t="n">
        <v>4</v>
      </c>
      <c r="W228" s="39" t="n">
        <v>0.8</v>
      </c>
      <c r="X228" s="1" t="n">
        <v>1</v>
      </c>
      <c r="Y228" s="1" t="n">
        <v>1</v>
      </c>
      <c r="Z228" s="1" t="n">
        <v>0.5</v>
      </c>
      <c r="AA228" s="2" t="n">
        <v>2</v>
      </c>
      <c r="AB228" s="21" t="s">
        <v>453</v>
      </c>
      <c r="AC228" s="5" t="s">
        <v>52</v>
      </c>
      <c r="AD228" s="3" t="n">
        <f aca="false">$C228+$D228*2+$E228*0.5+$F228+$G228*0.5</f>
        <v>10.5</v>
      </c>
      <c r="AE228" s="1" t="n">
        <f aca="false">$H228+$I228*3+$J228*0.5+$K228+$L228*0.5+$M228*0.1+$N228*0.2</f>
        <v>11</v>
      </c>
      <c r="AF228" s="1" t="n">
        <f aca="false">$AD228*$W228*$AA228-1.5*$AE228*$X228</f>
        <v>0.300000000000001</v>
      </c>
      <c r="AG228" s="1" t="n">
        <f aca="false">$O228*$Y228-2*($P228*$Z228+R228)</f>
        <v>-1</v>
      </c>
      <c r="AH228" s="1" t="n">
        <f aca="false">IF($AG228&lt;0,$AG228*1.5,$AG228*3)</f>
        <v>-1.5</v>
      </c>
      <c r="AI228" s="1" t="n">
        <f aca="false">(Q228+S228+U228)*2-(T228+V228)*3</f>
        <v>0</v>
      </c>
      <c r="AJ228" s="2" t="n">
        <f aca="false">AF228+AH228+AI228</f>
        <v>-1.2</v>
      </c>
      <c r="AK228" s="6" t="n">
        <f aca="false">AJ228/(AD228+AE228*1.5+(O228+P228+R228+T228+V228)*3+(Q228+S228+U228)*2)</f>
        <v>-0.025</v>
      </c>
      <c r="AL228" s="7" t="n">
        <f aca="false">0.5+AK228*4</f>
        <v>0.4</v>
      </c>
      <c r="AM228" s="3" t="str">
        <f aca="false">IF(AC228="","",IF(AC228="分","分",IF(AJ228=0,"分",IF(AC228="攻",IF(AJ228&gt;0,"一致","不一致"),IF(AJ228&gt;=0,"不一致","一致")))))</f>
        <v>一致</v>
      </c>
      <c r="AN228" s="8" t="n">
        <f aca="false">IF(AC228="","",ABS(AK228))</f>
        <v>0.025</v>
      </c>
      <c r="AO228" s="3" t="n">
        <f aca="false">AP228-AQ228</f>
        <v>0</v>
      </c>
      <c r="AP228" s="1" t="n">
        <v>3</v>
      </c>
      <c r="AQ228" s="2" t="n">
        <v>3</v>
      </c>
      <c r="AR228" s="3" t="s">
        <v>53</v>
      </c>
      <c r="AT228" s="1" t="s">
        <v>54</v>
      </c>
      <c r="AV228" s="17" t="n">
        <f aca="false">IF(AK228&gt;0.5/4,0.5/4,IF(AK228&lt;0.5/-4,0.5/-4,AK228))</f>
        <v>-0.025</v>
      </c>
      <c r="AX228" s="9" t="n">
        <f aca="false">AW228*((O228+P228+U228+V228)*3+C228+H228+Q228+R228)/60+1</f>
        <v>1</v>
      </c>
    </row>
    <row r="229" customFormat="false" ht="12.8" hidden="false" customHeight="false" outlineLevel="0" collapsed="false">
      <c r="A229" s="1" t="n">
        <v>228</v>
      </c>
      <c r="B229" s="1" t="s">
        <v>454</v>
      </c>
      <c r="C229" s="1" t="n">
        <v>37.5</v>
      </c>
      <c r="E229" s="1" t="n">
        <v>1</v>
      </c>
      <c r="G229" s="2" t="n">
        <v>3</v>
      </c>
      <c r="H229" s="3" t="n">
        <v>41.5</v>
      </c>
      <c r="J229" s="1" t="n">
        <v>1</v>
      </c>
      <c r="O229" s="3" t="n">
        <v>14</v>
      </c>
      <c r="P229" s="1" t="n">
        <v>7</v>
      </c>
      <c r="R229" s="1" t="n">
        <v>8</v>
      </c>
      <c r="S229" s="1" t="n">
        <v>1</v>
      </c>
      <c r="T229" s="20" t="n">
        <v>2</v>
      </c>
      <c r="W229" s="3" t="n">
        <v>1</v>
      </c>
      <c r="X229" s="1" t="n">
        <v>0.9</v>
      </c>
      <c r="Y229" s="1" t="n">
        <v>1</v>
      </c>
      <c r="Z229" s="1" t="n">
        <v>0.5</v>
      </c>
      <c r="AA229" s="2" t="n">
        <v>1.5</v>
      </c>
      <c r="AB229" s="18" t="s">
        <v>455</v>
      </c>
      <c r="AC229" s="5" t="s">
        <v>122</v>
      </c>
      <c r="AD229" s="3" t="n">
        <f aca="false">$C229+$D229*2+$E229*0.5+$F229+$G229*0.5</f>
        <v>39.5</v>
      </c>
      <c r="AE229" s="1" t="n">
        <f aca="false">$H229+$I229*3+$J229*0.5+$K229+$L229*0.5+$M229*0.1+$N229*0.2</f>
        <v>42</v>
      </c>
      <c r="AF229" s="1" t="n">
        <f aca="false">$AD229*$W229*$AA229-1.5*$AE229*$X229</f>
        <v>2.55</v>
      </c>
      <c r="AG229" s="1" t="n">
        <f aca="false">$O229*$Y229-2*($P229*$Z229+R229)</f>
        <v>-9</v>
      </c>
      <c r="AH229" s="1" t="n">
        <f aca="false">IF($AG229&lt;0,$AG229*1.5,$AG229*3)</f>
        <v>-13.5</v>
      </c>
      <c r="AI229" s="1" t="n">
        <f aca="false">(Q229+S229+U229)*2-(T229+V229)*3</f>
        <v>-4</v>
      </c>
      <c r="AJ229" s="2" t="n">
        <f aca="false">AF229+AH229+AI229</f>
        <v>-14.95</v>
      </c>
      <c r="AK229" s="6" t="n">
        <f aca="false">AJ229/(AD229+AE229*1.5+(O229+P229+R229+T229+V229)*3+(Q229+S229+U229)*2)</f>
        <v>-0.0756962025316456</v>
      </c>
      <c r="AL229" s="7" t="n">
        <f aca="false">0.5+AK229*4</f>
        <v>0.197215189873418</v>
      </c>
      <c r="AM229" s="3" t="str">
        <f aca="false">IF(AC229="","",IF(AC229="分","分",IF(AJ229=0,"分",IF(AC229="攻",IF(AJ229&gt;0,"一致","不一致"),IF(AJ229&gt;=0,"不一致","一致")))))</f>
        <v>分</v>
      </c>
      <c r="AN229" s="8" t="n">
        <f aca="false">IF(AC229="","",ABS(AK229))</f>
        <v>0.0756962025316456</v>
      </c>
      <c r="AO229" s="3" t="n">
        <f aca="false">AP229-AQ229</f>
        <v>1</v>
      </c>
      <c r="AP229" s="1" t="n">
        <v>3</v>
      </c>
      <c r="AQ229" s="2" t="n">
        <v>2</v>
      </c>
      <c r="AR229" s="3" t="s">
        <v>54</v>
      </c>
      <c r="AT229" s="1" t="s">
        <v>59</v>
      </c>
      <c r="AV229" s="17" t="n">
        <f aca="false">IF(AK229&gt;0.5/4,0.5/4,IF(AK229&lt;0.5/-4,0.5/-4,AK229))</f>
        <v>-0.0756962025316456</v>
      </c>
      <c r="AX229" s="9" t="n">
        <f aca="false">AW229*((O229+P229+U229+V229)*3+C229+H229+Q229+R229)/60+1</f>
        <v>1</v>
      </c>
    </row>
    <row r="230" customFormat="false" ht="12.8" hidden="false" customHeight="false" outlineLevel="0" collapsed="false">
      <c r="A230" s="1" t="n">
        <v>229</v>
      </c>
      <c r="B230" s="1" t="s">
        <v>456</v>
      </c>
      <c r="C230" s="1" t="n">
        <v>10</v>
      </c>
      <c r="E230" s="1" t="n">
        <v>1</v>
      </c>
      <c r="H230" s="3" t="n">
        <v>15</v>
      </c>
      <c r="J230" s="1" t="n">
        <v>1</v>
      </c>
      <c r="L230" s="4" t="n">
        <v>1</v>
      </c>
      <c r="M230" s="4" t="n">
        <v>9</v>
      </c>
      <c r="O230" s="3" t="n">
        <v>4</v>
      </c>
      <c r="Q230" s="1" t="n">
        <v>1</v>
      </c>
      <c r="R230" s="1" t="n">
        <v>1</v>
      </c>
      <c r="S230" s="1" t="n">
        <v>1</v>
      </c>
      <c r="W230" s="3" t="n">
        <v>1.2</v>
      </c>
      <c r="X230" s="1" t="n">
        <v>1</v>
      </c>
      <c r="Y230" s="1" t="n">
        <v>1</v>
      </c>
      <c r="Z230" s="1" t="n">
        <v>1</v>
      </c>
      <c r="AA230" s="2" t="n">
        <v>1.5</v>
      </c>
      <c r="AB230" s="18" t="s">
        <v>457</v>
      </c>
      <c r="AC230" s="5" t="s">
        <v>58</v>
      </c>
      <c r="AD230" s="3" t="n">
        <f aca="false">$C230+$D230*2+$E230*0.5+$F230+$G230*0.5</f>
        <v>10.5</v>
      </c>
      <c r="AE230" s="1" t="n">
        <f aca="false">$H230+$I230*3+$J230*0.5+$K230+$L230*0.5+$M230*0.1+$N230*0.2</f>
        <v>16.9</v>
      </c>
      <c r="AF230" s="1" t="n">
        <f aca="false">$AD230*$W230*$AA230-1.5*$AE230*$X230</f>
        <v>-6.45</v>
      </c>
      <c r="AG230" s="1" t="n">
        <f aca="false">$O230*$Y230-2*($P230*$Z230+R230)</f>
        <v>2</v>
      </c>
      <c r="AH230" s="1" t="n">
        <f aca="false">IF($AG230&lt;0,$AG230*1.5,$AG230*3)</f>
        <v>6</v>
      </c>
      <c r="AI230" s="1" t="n">
        <f aca="false">(Q230+S230+U230)*2-(T230+V230)*3</f>
        <v>4</v>
      </c>
      <c r="AJ230" s="2" t="n">
        <f aca="false">AF230+AH230+AI230</f>
        <v>3.55</v>
      </c>
      <c r="AK230" s="6" t="n">
        <f aca="false">AJ230/(AD230+AE230*1.5+(O230+P230+R230+T230+V230)*3+(Q230+S230+U230)*2)</f>
        <v>0.0647219690063811</v>
      </c>
      <c r="AL230" s="7" t="n">
        <f aca="false">0.5+AK230*4</f>
        <v>0.758887876025524</v>
      </c>
      <c r="AM230" s="3" t="str">
        <f aca="false">IF(AC230="","",IF(AC230="分","分",IF(AJ230=0,"分",IF(AC230="攻",IF(AJ230&gt;0,"一致","不一致"),IF(AJ230&gt;=0,"不一致","一致")))))</f>
        <v>一致</v>
      </c>
      <c r="AN230" s="8" t="n">
        <f aca="false">IF(AC230="","",ABS(AK230))</f>
        <v>0.0647219690063811</v>
      </c>
      <c r="AO230" s="3" t="n">
        <f aca="false">AP230-AQ230</f>
        <v>2</v>
      </c>
      <c r="AP230" s="1" t="n">
        <v>4</v>
      </c>
      <c r="AQ230" s="2" t="n">
        <v>2</v>
      </c>
      <c r="AR230" s="3" t="s">
        <v>54</v>
      </c>
      <c r="AT230" s="1" t="s">
        <v>73</v>
      </c>
      <c r="AV230" s="17" t="n">
        <f aca="false">IF(AK230&gt;0.5/4,0.5/4,IF(AK230&lt;0.5/-4,0.5/-4,AK230))</f>
        <v>0.0647219690063811</v>
      </c>
      <c r="AX230" s="9" t="n">
        <f aca="false">AW230*((O230+P230+U230+V230)*3+C230+H230+Q230+R230)/60+1</f>
        <v>1</v>
      </c>
    </row>
    <row r="231" customFormat="false" ht="12.8" hidden="false" customHeight="false" outlineLevel="0" collapsed="false">
      <c r="A231" s="1" t="n">
        <v>230</v>
      </c>
      <c r="B231" s="1" t="s">
        <v>458</v>
      </c>
      <c r="C231" s="1" t="n">
        <v>5</v>
      </c>
      <c r="H231" s="3" t="n">
        <v>4</v>
      </c>
      <c r="J231" s="1" t="n">
        <v>1</v>
      </c>
      <c r="L231" s="4" t="n">
        <v>1</v>
      </c>
      <c r="O231" s="3" t="n">
        <v>2</v>
      </c>
      <c r="W231" s="3" t="n">
        <v>1.2</v>
      </c>
      <c r="X231" s="1" t="n">
        <v>1.1</v>
      </c>
      <c r="Y231" s="1" t="n">
        <v>0.5</v>
      </c>
      <c r="Z231" s="1" t="n">
        <v>1</v>
      </c>
      <c r="AA231" s="2" t="n">
        <v>0.75</v>
      </c>
      <c r="AB231" s="19" t="s">
        <v>459</v>
      </c>
      <c r="AC231" s="5" t="s">
        <v>52</v>
      </c>
      <c r="AD231" s="3" t="n">
        <f aca="false">$C231+$D231*2+$E231*0.5+$F231+$G231*0.5</f>
        <v>5</v>
      </c>
      <c r="AE231" s="1" t="n">
        <f aca="false">$H231+$I231*3+$J231*0.5+$K231+$L231*0.5+$M231*0.1+$N231*0.2</f>
        <v>5</v>
      </c>
      <c r="AF231" s="1" t="n">
        <f aca="false">$AD231*$W231*$AA231-1.5*$AE231*$X231</f>
        <v>-3.75</v>
      </c>
      <c r="AG231" s="1" t="n">
        <f aca="false">$O231*$Y231-2*($P231*$Z231+R231)</f>
        <v>1</v>
      </c>
      <c r="AH231" s="1" t="n">
        <f aca="false">IF($AG231&lt;0,$AG231*1.5,$AG231*3)</f>
        <v>3</v>
      </c>
      <c r="AI231" s="1" t="n">
        <f aca="false">(Q231+S231+U231)*2-(T231+V231)*3</f>
        <v>0</v>
      </c>
      <c r="AJ231" s="2" t="n">
        <f aca="false">AF231+AH231+AI231</f>
        <v>-0.75</v>
      </c>
      <c r="AK231" s="6" t="n">
        <f aca="false">AJ231/(AD231+AE231*1.5+(O231+P231+R231+T231+V231)*3+(Q231+S231+U231)*2)</f>
        <v>-0.0405405405405405</v>
      </c>
      <c r="AL231" s="7" t="n">
        <f aca="false">0.5+AK231*4</f>
        <v>0.337837837837838</v>
      </c>
      <c r="AM231" s="3" t="str">
        <f aca="false">IF(AC231="","",IF(AC231="分","分",IF(AJ231=0,"分",IF(AC231="攻",IF(AJ231&gt;0,"一致","不一致"),IF(AJ231&gt;=0,"不一致","一致")))))</f>
        <v>一致</v>
      </c>
      <c r="AN231" s="8" t="n">
        <f aca="false">IF(AC231="","",ABS(AK231))</f>
        <v>0.0405405405405405</v>
      </c>
      <c r="AO231" s="3" t="n">
        <f aca="false">AP231-AQ231</f>
        <v>0</v>
      </c>
      <c r="AP231" s="1" t="n">
        <v>5</v>
      </c>
      <c r="AQ231" s="2" t="n">
        <v>5</v>
      </c>
      <c r="AR231" s="3" t="s">
        <v>54</v>
      </c>
      <c r="AT231" s="1" t="s">
        <v>73</v>
      </c>
      <c r="AV231" s="17" t="n">
        <f aca="false">IF(AK231&gt;0.5/4,0.5/4,IF(AK231&lt;0.5/-4,0.5/-4,AK231))</f>
        <v>-0.0405405405405405</v>
      </c>
      <c r="AX231" s="9" t="n">
        <f aca="false">AW231*((O231+P231+U231+V231)*3+C231+H231+Q231+R231)/60+1</f>
        <v>1</v>
      </c>
    </row>
    <row r="232" customFormat="false" ht="12.8" hidden="false" customHeight="false" outlineLevel="0" collapsed="false">
      <c r="A232" s="1" t="n">
        <v>231</v>
      </c>
      <c r="B232" s="1" t="s">
        <v>460</v>
      </c>
      <c r="C232" s="1" t="n">
        <v>7</v>
      </c>
      <c r="E232" s="1" t="n">
        <v>1</v>
      </c>
      <c r="G232" s="2" t="n">
        <v>2</v>
      </c>
      <c r="H232" s="3" t="n">
        <v>6</v>
      </c>
      <c r="W232" s="3" t="n">
        <v>1.1</v>
      </c>
      <c r="X232" s="1" t="n">
        <v>1.2</v>
      </c>
      <c r="Y232" s="1" t="n">
        <v>1</v>
      </c>
      <c r="Z232" s="1" t="n">
        <v>1</v>
      </c>
      <c r="AA232" s="2" t="n">
        <v>1</v>
      </c>
      <c r="AB232" s="5" t="s">
        <v>461</v>
      </c>
      <c r="AC232" s="5" t="s">
        <v>58</v>
      </c>
      <c r="AD232" s="3" t="n">
        <f aca="false">$C232+$D232*2+$E232*0.5+$F232+$G232*0.5</f>
        <v>8.5</v>
      </c>
      <c r="AE232" s="1" t="n">
        <f aca="false">$H232+$I232*3+$J232*0.5+$K232+$L232*0.5+$M232*0.1+$N232*0.2</f>
        <v>6</v>
      </c>
      <c r="AF232" s="1" t="n">
        <f aca="false">$AD232*$W232*$AA232-1.5*$AE232*$X232</f>
        <v>-1.45</v>
      </c>
      <c r="AG232" s="1" t="n">
        <f aca="false">$O232*$Y232-2*($P232*$Z232+R232)</f>
        <v>0</v>
      </c>
      <c r="AH232" s="1" t="n">
        <f aca="false">IF($AG232&lt;0,$AG232*1.5,$AG232*3)</f>
        <v>0</v>
      </c>
      <c r="AI232" s="1" t="n">
        <f aca="false">(Q232+S232+U232)*2-(T232+V232)*3</f>
        <v>0</v>
      </c>
      <c r="AJ232" s="2" t="n">
        <f aca="false">AF232+AH232+AI232</f>
        <v>-1.45</v>
      </c>
      <c r="AK232" s="6" t="n">
        <f aca="false">AJ232/(AD232+AE232*1.5+(O232+P232+R232+T232+V232)*3+(Q232+S232+U232)*2)</f>
        <v>-0.0828571428571427</v>
      </c>
      <c r="AL232" s="7" t="n">
        <f aca="false">0.5+AK232*4</f>
        <v>0.168571428571429</v>
      </c>
      <c r="AM232" s="3" t="str">
        <f aca="false">IF(AC232="","",IF(AC232="分","分",IF(AJ232=0,"分",IF(AC232="攻",IF(AJ232&gt;0,"一致","不一致"),IF(AJ232&gt;=0,"不一致","一致")))))</f>
        <v>不一致</v>
      </c>
      <c r="AN232" s="8" t="n">
        <f aca="false">IF(AC232="","",ABS(AK232))</f>
        <v>0.0828571428571427</v>
      </c>
      <c r="AO232" s="3" t="n">
        <f aca="false">AP232-AQ232</f>
        <v>-1</v>
      </c>
      <c r="AP232" s="1" t="n">
        <v>2</v>
      </c>
      <c r="AQ232" s="2" t="n">
        <v>3</v>
      </c>
      <c r="AR232" s="3" t="s">
        <v>73</v>
      </c>
      <c r="AT232" s="1" t="s">
        <v>54</v>
      </c>
      <c r="AV232" s="17" t="n">
        <f aca="false">IF(AK232&gt;0.5/4,0.5/4,IF(AK232&lt;0.5/-4,0.5/-4,AK232))</f>
        <v>-0.0828571428571427</v>
      </c>
      <c r="AX232" s="9" t="n">
        <f aca="false">AW232*((O232+P232+U232+V232)*3+C232+H232+Q232+R232)/60+1</f>
        <v>1</v>
      </c>
    </row>
    <row r="233" customFormat="false" ht="12.8" hidden="false" customHeight="false" outlineLevel="0" collapsed="false">
      <c r="A233" s="1" t="n">
        <v>232</v>
      </c>
      <c r="B233" s="1" t="s">
        <v>462</v>
      </c>
      <c r="C233" s="1" t="n">
        <v>17</v>
      </c>
      <c r="H233" s="3" t="n">
        <v>15</v>
      </c>
      <c r="W233" s="3" t="n">
        <v>1</v>
      </c>
      <c r="X233" s="1" t="n">
        <v>1</v>
      </c>
      <c r="Y233" s="1" t="n">
        <v>1</v>
      </c>
      <c r="Z233" s="1" t="n">
        <v>1</v>
      </c>
      <c r="AA233" s="2" t="n">
        <v>1</v>
      </c>
      <c r="AB233" s="5" t="s">
        <v>463</v>
      </c>
      <c r="AC233" s="5" t="s">
        <v>52</v>
      </c>
      <c r="AD233" s="3" t="n">
        <f aca="false">$C233+$D233*2+$E233*0.5+$F233+$G233*0.5</f>
        <v>17</v>
      </c>
      <c r="AE233" s="1" t="n">
        <f aca="false">$H233+$I233*3+$J233*0.5+$K233+$L233*0.5+$M233*0.1+$N233*0.2</f>
        <v>15</v>
      </c>
      <c r="AF233" s="1" t="n">
        <f aca="false">$AD233*$W233*$AA233-1.5*$AE233*$X233</f>
        <v>-5.5</v>
      </c>
      <c r="AG233" s="1" t="n">
        <f aca="false">$O233*$Y233-2*($P233*$Z233+R233)</f>
        <v>0</v>
      </c>
      <c r="AH233" s="1" t="n">
        <f aca="false">IF($AG233&lt;0,$AG233*1.5,$AG233*3)</f>
        <v>0</v>
      </c>
      <c r="AI233" s="1" t="n">
        <f aca="false">(Q233+S233+U233)*2-(T233+V233)*3</f>
        <v>0</v>
      </c>
      <c r="AJ233" s="2" t="n">
        <f aca="false">AF233+AH233+AI233</f>
        <v>-5.5</v>
      </c>
      <c r="AK233" s="6" t="n">
        <f aca="false">AJ233/(AD233+AE233*1.5+(O233+P233+R233+T233+V233)*3+(Q233+S233+U233)*2)</f>
        <v>-0.139240506329114</v>
      </c>
      <c r="AL233" s="7" t="n">
        <f aca="false">0.5+AK233*4</f>
        <v>-0.0569620253164557</v>
      </c>
      <c r="AM233" s="3" t="str">
        <f aca="false">IF(AC233="","",IF(AC233="分","分",IF(AJ233=0,"分",IF(AC233="攻",IF(AJ233&gt;0,"一致","不一致"),IF(AJ233&gt;=0,"不一致","一致")))))</f>
        <v>一致</v>
      </c>
      <c r="AN233" s="8" t="n">
        <f aca="false">IF(AC233="","",ABS(AK233))</f>
        <v>0.139240506329114</v>
      </c>
      <c r="AO233" s="3" t="n">
        <f aca="false">AP233-AQ233</f>
        <v>1</v>
      </c>
      <c r="AP233" s="1" t="n">
        <v>4</v>
      </c>
      <c r="AQ233" s="2" t="n">
        <v>3</v>
      </c>
      <c r="AR233" s="3" t="s">
        <v>54</v>
      </c>
      <c r="AT233" s="1" t="s">
        <v>53</v>
      </c>
      <c r="AV233" s="17" t="n">
        <f aca="false">IF(AK233&gt;0.5/4,0.5/4,IF(AK233&lt;0.5/-4,0.5/-4,AK233))</f>
        <v>-0.125</v>
      </c>
      <c r="AX233" s="9" t="n">
        <f aca="false">AW233*((O233+P233+U233+V233)*3+C233+H233+Q233+R233)/60+1</f>
        <v>1</v>
      </c>
    </row>
    <row r="234" customFormat="false" ht="12.8" hidden="false" customHeight="false" outlineLevel="0" collapsed="false">
      <c r="A234" s="1" t="n">
        <v>233</v>
      </c>
      <c r="B234" s="4" t="s">
        <v>464</v>
      </c>
      <c r="C234" s="1" t="n">
        <v>8</v>
      </c>
      <c r="E234" s="1" t="n">
        <v>1</v>
      </c>
      <c r="G234" s="2" t="n">
        <v>1</v>
      </c>
      <c r="H234" s="3" t="n">
        <v>13</v>
      </c>
      <c r="L234" s="4" t="n">
        <v>1</v>
      </c>
      <c r="O234" s="3" t="n">
        <v>2</v>
      </c>
      <c r="W234" s="3" t="n">
        <v>1.3</v>
      </c>
      <c r="X234" s="1" t="n">
        <v>1</v>
      </c>
      <c r="Y234" s="1" t="n">
        <v>1</v>
      </c>
      <c r="Z234" s="1" t="n">
        <v>1</v>
      </c>
      <c r="AA234" s="2" t="n">
        <v>1</v>
      </c>
      <c r="AB234" s="5" t="s">
        <v>465</v>
      </c>
      <c r="AC234" s="5" t="s">
        <v>52</v>
      </c>
      <c r="AD234" s="3" t="n">
        <f aca="false">$C234+$D234*2+$E234*0.5+$F234+$G234*0.5</f>
        <v>9</v>
      </c>
      <c r="AE234" s="1" t="n">
        <f aca="false">$H234+$I234*3+$J234*0.5+$K234+$L234*0.5+$M234*0.1+$N234*0.2</f>
        <v>13.5</v>
      </c>
      <c r="AF234" s="1" t="n">
        <f aca="false">$AD234*$W234*$AA234-1.5*$AE234*$X234</f>
        <v>-8.55</v>
      </c>
      <c r="AG234" s="1" t="n">
        <f aca="false">$O234*$Y234-2*($P234*$Z234+R234)</f>
        <v>2</v>
      </c>
      <c r="AH234" s="1" t="n">
        <f aca="false">IF($AG234&lt;0,$AG234*1.5,$AG234*3)</f>
        <v>6</v>
      </c>
      <c r="AI234" s="1" t="n">
        <f aca="false">(Q234+S234+U234)*2-(T234+V234)*3</f>
        <v>0</v>
      </c>
      <c r="AJ234" s="2" t="n">
        <f aca="false">AF234+AH234+AI234</f>
        <v>-2.55</v>
      </c>
      <c r="AK234" s="6" t="n">
        <f aca="false">AJ234/(AD234+AE234*1.5+(O234+P234+R234+T234+V234)*3+(Q234+S234+U234)*2)</f>
        <v>-0.0723404255319149</v>
      </c>
      <c r="AL234" s="7" t="n">
        <f aca="false">0.5+AK234*4</f>
        <v>0.210638297872341</v>
      </c>
      <c r="AM234" s="3" t="str">
        <f aca="false">IF(AC234="","",IF(AC234="分","分",IF(AJ234=0,"分",IF(AC234="攻",IF(AJ234&gt;0,"一致","不一致"),IF(AJ234&gt;=0,"不一致","一致")))))</f>
        <v>一致</v>
      </c>
      <c r="AN234" s="8" t="n">
        <f aca="false">IF(AC234="","",ABS(AK234))</f>
        <v>0.0723404255319149</v>
      </c>
      <c r="AO234" s="3" t="n">
        <f aca="false">AP234-AQ234</f>
        <v>3</v>
      </c>
      <c r="AP234" s="1" t="n">
        <v>5</v>
      </c>
      <c r="AQ234" s="2" t="n">
        <v>2</v>
      </c>
      <c r="AR234" s="3" t="s">
        <v>54</v>
      </c>
      <c r="AT234" s="1" t="s">
        <v>73</v>
      </c>
      <c r="AV234" s="17" t="n">
        <f aca="false">IF(AK234&gt;0.5/4,0.5/4,IF(AK234&lt;0.5/-4,0.5/-4,AK234))</f>
        <v>-0.0723404255319149</v>
      </c>
      <c r="AX234" s="9" t="n">
        <f aca="false">AW234*((O234+P234+U234+V234)*3+C234+H234+Q234+R234)/60+1</f>
        <v>1</v>
      </c>
    </row>
    <row r="235" customFormat="false" ht="12.8" hidden="false" customHeight="false" outlineLevel="0" collapsed="false">
      <c r="A235" s="1" t="n">
        <v>234</v>
      </c>
      <c r="B235" s="1" t="s">
        <v>466</v>
      </c>
      <c r="C235" s="1" t="n">
        <v>18</v>
      </c>
      <c r="E235" s="1" t="n">
        <v>1</v>
      </c>
      <c r="G235" s="2" t="n">
        <v>4</v>
      </c>
      <c r="H235" s="3" t="n">
        <v>11.5</v>
      </c>
      <c r="O235" s="3" t="n">
        <v>8</v>
      </c>
      <c r="R235" s="1" t="n">
        <v>5</v>
      </c>
      <c r="T235" s="1" t="n">
        <v>1</v>
      </c>
      <c r="W235" s="3" t="n">
        <v>1.1</v>
      </c>
      <c r="X235" s="1" t="n">
        <v>1</v>
      </c>
      <c r="Y235" s="1" t="n">
        <v>1</v>
      </c>
      <c r="Z235" s="1" t="n">
        <v>1</v>
      </c>
      <c r="AA235" s="2" t="n">
        <v>1</v>
      </c>
      <c r="AB235" s="5" t="s">
        <v>467</v>
      </c>
      <c r="AC235" s="5" t="s">
        <v>58</v>
      </c>
      <c r="AD235" s="3" t="n">
        <f aca="false">$C235+$D235*2+$E235*0.5+$F235+$G235*0.5</f>
        <v>20.5</v>
      </c>
      <c r="AE235" s="1" t="n">
        <f aca="false">$H235+$I235*3+$J235*0.5+$K235+$L235*0.5+$M235*0.1+$N235*0.2</f>
        <v>11.5</v>
      </c>
      <c r="AF235" s="1" t="n">
        <f aca="false">$AD235*$W235*$AA235-1.5*$AE235*$X235</f>
        <v>5.3</v>
      </c>
      <c r="AG235" s="1" t="n">
        <f aca="false">$O235*$Y235-2*($P235*$Z235+R235)</f>
        <v>-2</v>
      </c>
      <c r="AH235" s="1" t="n">
        <f aca="false">IF($AG235&lt;0,$AG235*1.5,$AG235*3)</f>
        <v>-3</v>
      </c>
      <c r="AI235" s="1" t="n">
        <f aca="false">(Q235+S235+U235)*2-(T235+V235)*3</f>
        <v>-3</v>
      </c>
      <c r="AJ235" s="2" t="n">
        <f aca="false">AF235+AH235+AI235</f>
        <v>-0.699999999999999</v>
      </c>
      <c r="AK235" s="6" t="n">
        <f aca="false">AJ235/(AD235+AE235*1.5+(O235+P235+R235+T235+V235)*3+(Q235+S235+U235)*2)</f>
        <v>-0.00877742946708463</v>
      </c>
      <c r="AL235" s="7" t="n">
        <f aca="false">0.5+AK235*4</f>
        <v>0.464890282131662</v>
      </c>
      <c r="AM235" s="3" t="str">
        <f aca="false">IF(AC235="","",IF(AC235="分","分",IF(AJ235=0,"分",IF(AC235="攻",IF(AJ235&gt;0,"一致","不一致"),IF(AJ235&gt;=0,"不一致","一致")))))</f>
        <v>不一致</v>
      </c>
      <c r="AN235" s="8" t="n">
        <f aca="false">IF(AC235="","",ABS(AK235))</f>
        <v>0.00877742946708463</v>
      </c>
      <c r="AO235" s="3" t="n">
        <f aca="false">AP235-AQ235</f>
        <v>1</v>
      </c>
      <c r="AP235" s="1" t="n">
        <v>4</v>
      </c>
      <c r="AQ235" s="2" t="n">
        <v>3</v>
      </c>
      <c r="AR235" s="3" t="s">
        <v>54</v>
      </c>
      <c r="AT235" s="1" t="s">
        <v>59</v>
      </c>
      <c r="AV235" s="17" t="n">
        <f aca="false">IF(AK235&gt;0.5/4,0.5/4,IF(AK235&lt;0.5/-4,0.5/-4,AK235))</f>
        <v>-0.00877742946708463</v>
      </c>
      <c r="AX235" s="9" t="n">
        <f aca="false">AW235*((O235+P235+U235+V235)*3+C235+H235+Q235+R235)/60+1</f>
        <v>1</v>
      </c>
    </row>
    <row r="236" customFormat="false" ht="12.8" hidden="false" customHeight="false" outlineLevel="0" collapsed="false">
      <c r="A236" s="1" t="n">
        <v>235</v>
      </c>
      <c r="B236" s="1" t="s">
        <v>468</v>
      </c>
      <c r="C236" s="1" t="n">
        <v>11</v>
      </c>
      <c r="F236" s="1" t="n">
        <v>1</v>
      </c>
      <c r="G236" s="2" t="n">
        <v>1</v>
      </c>
      <c r="H236" s="3" t="n">
        <v>12</v>
      </c>
      <c r="J236" s="1" t="n">
        <v>1</v>
      </c>
      <c r="L236" s="4" t="n">
        <v>1</v>
      </c>
      <c r="O236" s="3" t="n">
        <v>6</v>
      </c>
      <c r="P236" s="1" t="n">
        <v>5</v>
      </c>
      <c r="R236" s="1" t="n">
        <v>1</v>
      </c>
      <c r="W236" s="3" t="n">
        <v>1</v>
      </c>
      <c r="X236" s="1" t="n">
        <v>0.8</v>
      </c>
      <c r="Y236" s="1" t="n">
        <v>1</v>
      </c>
      <c r="Z236" s="1" t="n">
        <v>0.25</v>
      </c>
      <c r="AA236" s="2" t="n">
        <v>1</v>
      </c>
      <c r="AB236" s="5" t="s">
        <v>469</v>
      </c>
      <c r="AC236" s="5" t="s">
        <v>58</v>
      </c>
      <c r="AD236" s="3" t="n">
        <f aca="false">$C236+$D236*2+$E236*0.5+$F236+$G236*0.5</f>
        <v>12.5</v>
      </c>
      <c r="AE236" s="1" t="n">
        <f aca="false">$H236+$I236*3+$J236*0.5+$K236+$L236*0.5+$M236*0.1+$N236*0.2</f>
        <v>13</v>
      </c>
      <c r="AF236" s="1" t="n">
        <f aca="false">$AD236*$W236*$AA236-1.5*$AE236*$X236</f>
        <v>-3.1</v>
      </c>
      <c r="AG236" s="1" t="n">
        <f aca="false">$O236*$Y236-2*($P236*$Z236+R236)</f>
        <v>1.5</v>
      </c>
      <c r="AH236" s="1" t="n">
        <f aca="false">IF($AG236&lt;0,$AG236*1.5,$AG236*3)</f>
        <v>4.5</v>
      </c>
      <c r="AI236" s="1" t="n">
        <f aca="false">(Q236+S236+U236)*2-(T236+V236)*3</f>
        <v>0</v>
      </c>
      <c r="AJ236" s="2" t="n">
        <f aca="false">AF236+AH236+AI236</f>
        <v>1.4</v>
      </c>
      <c r="AK236" s="6" t="n">
        <f aca="false">AJ236/(AD236+AE236*1.5+(O236+P236+R236+T236+V236)*3+(Q236+S236+U236)*2)</f>
        <v>0.0205882352941176</v>
      </c>
      <c r="AL236" s="7" t="n">
        <f aca="false">0.5+AK236*4</f>
        <v>0.582352941176471</v>
      </c>
      <c r="AM236" s="3" t="str">
        <f aca="false">IF(AC236="","",IF(AC236="分","分",IF(AJ236=0,"分",IF(AC236="攻",IF(AJ236&gt;0,"一致","不一致"),IF(AJ236&gt;=0,"不一致","一致")))))</f>
        <v>一致</v>
      </c>
      <c r="AN236" s="8" t="n">
        <f aca="false">IF(AC236="","",ABS(AK236))</f>
        <v>0.0205882352941176</v>
      </c>
      <c r="AO236" s="3" t="n">
        <f aca="false">AP236-AQ236</f>
        <v>1</v>
      </c>
      <c r="AP236" s="1" t="n">
        <v>4</v>
      </c>
      <c r="AQ236" s="2" t="n">
        <v>3</v>
      </c>
      <c r="AR236" s="3" t="s">
        <v>97</v>
      </c>
      <c r="AT236" s="1" t="s">
        <v>194</v>
      </c>
      <c r="AV236" s="17" t="n">
        <f aca="false">IF(AK236&gt;0.5/4,0.5/4,IF(AK236&lt;0.5/-4,0.5/-4,AK236))</f>
        <v>0.0205882352941176</v>
      </c>
      <c r="AX236" s="9" t="n">
        <f aca="false">AW236*((O236+P236+U236+V236)*3+C236+H236+Q236+R236)/60+1</f>
        <v>1</v>
      </c>
    </row>
    <row r="237" customFormat="false" ht="12.8" hidden="false" customHeight="false" outlineLevel="0" collapsed="false">
      <c r="A237" s="1" t="n">
        <v>236</v>
      </c>
      <c r="B237" s="1" t="s">
        <v>470</v>
      </c>
      <c r="C237" s="1" t="n">
        <v>29.5</v>
      </c>
      <c r="H237" s="3" t="n">
        <v>15</v>
      </c>
      <c r="L237" s="4" t="n">
        <v>1</v>
      </c>
      <c r="O237" s="3" t="n">
        <v>2</v>
      </c>
      <c r="R237" s="1" t="n">
        <v>7</v>
      </c>
      <c r="S237" s="1" t="n">
        <v>1</v>
      </c>
      <c r="W237" s="3" t="n">
        <v>0.8</v>
      </c>
      <c r="X237" s="1" t="n">
        <v>1.1</v>
      </c>
      <c r="Y237" s="1" t="n">
        <v>1</v>
      </c>
      <c r="Z237" s="1" t="n">
        <v>1</v>
      </c>
      <c r="AA237" s="2" t="n">
        <v>1</v>
      </c>
      <c r="AB237" s="27" t="s">
        <v>471</v>
      </c>
      <c r="AC237" s="27" t="s">
        <v>52</v>
      </c>
      <c r="AD237" s="27" t="n">
        <f aca="false">$C237+$D237*2+$E237*0.5+$F237+$G237*0.5</f>
        <v>29.5</v>
      </c>
      <c r="AE237" s="28" t="n">
        <f aca="false">$H237+$I237*3+$J237*0.5+$K237+$L237*0.5+$M237*0.1+$N237*0.2</f>
        <v>15.5</v>
      </c>
      <c r="AF237" s="28" t="n">
        <f aca="false">$AD237*$W237*$AA237-$AE237*$X237</f>
        <v>6.55</v>
      </c>
      <c r="AG237" s="28" t="n">
        <f aca="false">$O237*$Y237-($P237*$Z237)</f>
        <v>2</v>
      </c>
      <c r="AH237" s="28" t="n">
        <f aca="false">AG237*3</f>
        <v>6</v>
      </c>
      <c r="AI237" s="28" t="n">
        <f aca="false">(Q237+S237+U237-R237-T237-V237)*3</f>
        <v>-18</v>
      </c>
      <c r="AJ237" s="30" t="n">
        <f aca="false">AF237+AH237+AI237</f>
        <v>-5.45</v>
      </c>
      <c r="AK237" s="31" t="n">
        <f aca="false">AJ237/(AD237+AE237+SUM(O237:V237)*3)</f>
        <v>-0.0726666666666667</v>
      </c>
      <c r="AL237" s="7" t="n">
        <f aca="false">0.5+AK237*4</f>
        <v>0.209333333333333</v>
      </c>
      <c r="AM237" s="3" t="str">
        <f aca="false">IF(AC237="","",IF(AC237="分","分",IF(AJ237=0,"分",IF(AC237="攻",IF(AJ237&gt;0,"一致","不一致"),IF(AJ237&gt;=0,"不一致","一致")))))</f>
        <v>一致</v>
      </c>
      <c r="AN237" s="8" t="n">
        <f aca="false">IF(AC237="","",ABS(AK237))</f>
        <v>0.0726666666666667</v>
      </c>
      <c r="AO237" s="3" t="n">
        <f aca="false">AP237-AQ237</f>
        <v>1</v>
      </c>
      <c r="AP237" s="1" t="n">
        <v>3</v>
      </c>
      <c r="AQ237" s="2" t="n">
        <v>2</v>
      </c>
      <c r="AR237" s="3" t="s">
        <v>472</v>
      </c>
      <c r="AS237" s="1" t="s">
        <v>369</v>
      </c>
      <c r="AT237" s="1" t="s">
        <v>129</v>
      </c>
      <c r="AV237" s="17" t="n">
        <f aca="false">IF(AK237&gt;0.5/4,0.5/4,IF(AK237&lt;0.5/-4,0.5/-4,AK237))</f>
        <v>-0.0726666666666667</v>
      </c>
      <c r="AX237" s="9" t="n">
        <f aca="false">AW237*((O237+P237+U237+V237)*3+C237+H237+Q237+R237)/60+1</f>
        <v>1</v>
      </c>
    </row>
    <row r="238" customFormat="false" ht="12.8" hidden="false" customHeight="false" outlineLevel="0" collapsed="false">
      <c r="A238" s="1" t="n">
        <v>237</v>
      </c>
      <c r="B238" s="1" t="s">
        <v>473</v>
      </c>
      <c r="C238" s="1" t="n">
        <v>16</v>
      </c>
      <c r="E238" s="1" t="n">
        <v>1</v>
      </c>
      <c r="F238" s="1" t="n">
        <v>1</v>
      </c>
      <c r="G238" s="2" t="n">
        <v>2</v>
      </c>
      <c r="H238" s="3" t="n">
        <v>12.5</v>
      </c>
      <c r="S238" s="1" t="n">
        <v>1</v>
      </c>
      <c r="W238" s="3" t="n">
        <v>1.2</v>
      </c>
      <c r="X238" s="1" t="n">
        <v>0.9</v>
      </c>
      <c r="Y238" s="1" t="n">
        <v>1</v>
      </c>
      <c r="Z238" s="1" t="n">
        <v>1</v>
      </c>
      <c r="AA238" s="2" t="n">
        <v>0.75</v>
      </c>
      <c r="AB238" s="23" t="s">
        <v>474</v>
      </c>
      <c r="AC238" s="5" t="s">
        <v>58</v>
      </c>
      <c r="AD238" s="3" t="n">
        <f aca="false">$C238+$D238*2+$E238*0.5+$F238+$G238*0.5</f>
        <v>18.5</v>
      </c>
      <c r="AE238" s="1" t="n">
        <f aca="false">$H238+$I238*3+$J238*0.5+$K238+$L238*0.5+$M238*0.1+$N238*0.2</f>
        <v>12.5</v>
      </c>
      <c r="AF238" s="1" t="n">
        <f aca="false">$AD238*$W238*$AA238-1.5*$AE238*$X238</f>
        <v>-0.225000000000001</v>
      </c>
      <c r="AG238" s="1" t="n">
        <f aca="false">$O238*$Y238-2*($P238*$Z238+R238)</f>
        <v>0</v>
      </c>
      <c r="AH238" s="1" t="n">
        <f aca="false">IF($AG238&lt;0,$AG238*1.5,$AG238*3)</f>
        <v>0</v>
      </c>
      <c r="AI238" s="1" t="n">
        <f aca="false">(Q238+S238+U238)*2-(T238+V238)*3</f>
        <v>2</v>
      </c>
      <c r="AJ238" s="2" t="n">
        <f aca="false">AF238+AH238+AI238</f>
        <v>1.775</v>
      </c>
      <c r="AK238" s="6" t="n">
        <f aca="false">AJ238/(AD238+AE238*1.5+(O238+P238+R238+T238+V238)*3+(Q238+S238+U238)*2)</f>
        <v>0.0452229299363057</v>
      </c>
      <c r="AL238" s="7" t="n">
        <f aca="false">0.5+AK238*4</f>
        <v>0.680891719745223</v>
      </c>
      <c r="AM238" s="3" t="str">
        <f aca="false">IF(AC238="","",IF(AC238="分","分",IF(AJ238=0,"分",IF(AC238="攻",IF(AJ238&gt;0,"一致","不一致"),IF(AJ238&gt;=0,"不一致","一致")))))</f>
        <v>一致</v>
      </c>
      <c r="AN238" s="8" t="n">
        <f aca="false">IF(AC238="","",ABS(AK238))</f>
        <v>0.0452229299363057</v>
      </c>
      <c r="AO238" s="3" t="n">
        <f aca="false">AP238-AQ238</f>
        <v>2</v>
      </c>
      <c r="AP238" s="1" t="n">
        <v>4</v>
      </c>
      <c r="AQ238" s="2" t="n">
        <v>2</v>
      </c>
      <c r="AR238" s="3" t="s">
        <v>54</v>
      </c>
      <c r="AT238" s="1" t="s">
        <v>53</v>
      </c>
      <c r="AV238" s="17" t="n">
        <f aca="false">IF(AK238&gt;0.5/4,0.5/4,IF(AK238&lt;0.5/-4,0.5/-4,AK238))</f>
        <v>0.0452229299363057</v>
      </c>
      <c r="AX238" s="9" t="n">
        <f aca="false">AW238*((O238+P238+U238+V238)*3+C238+H238+Q238+R238)/60+1</f>
        <v>1</v>
      </c>
    </row>
    <row r="239" customFormat="false" ht="12.8" hidden="false" customHeight="false" outlineLevel="0" collapsed="false">
      <c r="A239" s="1" t="n">
        <v>238</v>
      </c>
      <c r="B239" s="1" t="s">
        <v>475</v>
      </c>
      <c r="C239" s="1" t="n">
        <v>17</v>
      </c>
      <c r="E239" s="1" t="n">
        <v>1</v>
      </c>
      <c r="H239" s="3" t="n">
        <v>15</v>
      </c>
      <c r="N239" s="2" t="n">
        <v>8</v>
      </c>
      <c r="Q239" s="1" t="n">
        <v>3</v>
      </c>
      <c r="W239" s="3" t="n">
        <v>1</v>
      </c>
      <c r="X239" s="36" t="n">
        <v>1.2</v>
      </c>
      <c r="Y239" s="1" t="n">
        <v>1</v>
      </c>
      <c r="Z239" s="1" t="n">
        <v>1</v>
      </c>
      <c r="AA239" s="2" t="n">
        <v>1</v>
      </c>
      <c r="AB239" s="5" t="s">
        <v>476</v>
      </c>
      <c r="AC239" s="5" t="s">
        <v>52</v>
      </c>
      <c r="AD239" s="3" t="n">
        <f aca="false">$C239+$D239*2+$E239*0.5+$F239+$G239*0.5</f>
        <v>17.5</v>
      </c>
      <c r="AE239" s="1" t="n">
        <f aca="false">$H239+$I239*3+$J239*0.5+$K239+$L239*0.5+$M239*0.1+$N239*0.2</f>
        <v>16.6</v>
      </c>
      <c r="AF239" s="1" t="n">
        <f aca="false">$AD239*$W239*$AA239-1.5*$AE239*$X239</f>
        <v>-12.38</v>
      </c>
      <c r="AG239" s="1" t="n">
        <f aca="false">$O239*$Y239-2*($P239*$Z239+R239)</f>
        <v>0</v>
      </c>
      <c r="AH239" s="1" t="n">
        <f aca="false">IF($AG239&lt;0,$AG239*1.5,$AG239*3)</f>
        <v>0</v>
      </c>
      <c r="AI239" s="1" t="n">
        <f aca="false">(Q239+S239+U239)*2-(T239+V239)*3</f>
        <v>6</v>
      </c>
      <c r="AJ239" s="2" t="n">
        <f aca="false">AF239+AH239+AI239</f>
        <v>-6.38</v>
      </c>
      <c r="AK239" s="6" t="n">
        <f aca="false">AJ239/(AD239+AE239*1.5+(O239+P239+R239+T239+V239)*3+(Q239+S239+U239)*2)</f>
        <v>-0.131818181818182</v>
      </c>
      <c r="AL239" s="7" t="n">
        <f aca="false">0.5+AK239*4</f>
        <v>-0.0272727272727275</v>
      </c>
      <c r="AM239" s="3" t="str">
        <f aca="false">IF(AC239="","",IF(AC239="分","分",IF(AJ239=0,"分",IF(AC239="攻",IF(AJ239&gt;0,"一致","不一致"),IF(AJ239&gt;=0,"不一致","一致")))))</f>
        <v>一致</v>
      </c>
      <c r="AN239" s="8" t="n">
        <f aca="false">IF(AC239="","",ABS(AK239))</f>
        <v>0.131818181818182</v>
      </c>
      <c r="AO239" s="3" t="n">
        <f aca="false">AP239-AQ239</f>
        <v>1</v>
      </c>
      <c r="AP239" s="1" t="n">
        <v>4</v>
      </c>
      <c r="AQ239" s="2" t="n">
        <v>3</v>
      </c>
      <c r="AR239" s="3" t="s">
        <v>59</v>
      </c>
      <c r="AT239" s="1" t="s">
        <v>97</v>
      </c>
      <c r="AV239" s="17" t="n">
        <f aca="false">IF(AK239&gt;0.5/4,0.5/4,IF(AK239&lt;0.5/-4,0.5/-4,AK239))</f>
        <v>-0.125</v>
      </c>
      <c r="AW239" s="3" t="n">
        <v>9.5</v>
      </c>
      <c r="AX239" s="9" t="n">
        <f aca="false">AW239*((O239+P239+U239+V239)*3+C239+H239+Q239+R239)/60+1</f>
        <v>6.54166666666667</v>
      </c>
    </row>
    <row r="240" customFormat="false" ht="12.8" hidden="false" customHeight="false" outlineLevel="0" collapsed="false">
      <c r="A240" s="1" t="n">
        <v>239</v>
      </c>
      <c r="B240" s="1" t="n">
        <v>30</v>
      </c>
      <c r="C240" s="1" t="n">
        <v>14</v>
      </c>
      <c r="G240" s="2" t="n">
        <v>4</v>
      </c>
      <c r="H240" s="3" t="n">
        <v>9</v>
      </c>
      <c r="M240" s="4" t="n">
        <v>36</v>
      </c>
      <c r="R240" s="1" t="n">
        <v>1</v>
      </c>
      <c r="W240" s="3" t="n">
        <v>1.1</v>
      </c>
      <c r="X240" s="38" t="n">
        <v>0.8</v>
      </c>
      <c r="Y240" s="1" t="n">
        <v>1</v>
      </c>
      <c r="Z240" s="1" t="n">
        <v>1</v>
      </c>
      <c r="AA240" s="2" t="n">
        <v>1</v>
      </c>
      <c r="AB240" s="5" t="s">
        <v>477</v>
      </c>
      <c r="AC240" s="5" t="s">
        <v>52</v>
      </c>
      <c r="AD240" s="3" t="n">
        <f aca="false">$C240+$D240*2+$E240*0.5+$F240+$G240*0.5</f>
        <v>16</v>
      </c>
      <c r="AE240" s="1" t="n">
        <f aca="false">$H240+$I240*3+$J240*0.5+$K240+$L240*0.5+$M240*0.1+$N240*0.2</f>
        <v>12.6</v>
      </c>
      <c r="AF240" s="1" t="n">
        <f aca="false">$AD240*$W240*$AA240-1.5*$AE240*$X240</f>
        <v>2.48</v>
      </c>
      <c r="AG240" s="1" t="n">
        <f aca="false">$O240*$Y240-2*($P240*$Z240+R240)</f>
        <v>-2</v>
      </c>
      <c r="AH240" s="1" t="n">
        <f aca="false">IF($AG240&lt;0,$AG240*1.5,$AG240*3)</f>
        <v>-3</v>
      </c>
      <c r="AI240" s="1" t="n">
        <f aca="false">(Q240+S240+U240)*2-(T240+V240)*3</f>
        <v>0</v>
      </c>
      <c r="AJ240" s="2" t="n">
        <f aca="false">AF240+AH240+AI240</f>
        <v>-0.519999999999998</v>
      </c>
      <c r="AK240" s="6" t="n">
        <f aca="false">AJ240/(AD240+AE240*1.5+(O240+P240+R240+T240+V240)*3+(Q240+S240+U240)*2)</f>
        <v>-0.0137203166226912</v>
      </c>
      <c r="AL240" s="7" t="n">
        <f aca="false">0.5+AK240*4</f>
        <v>0.445118733509235</v>
      </c>
      <c r="AM240" s="3" t="str">
        <f aca="false">IF(AC240="","",IF(AC240="分","分",IF(AJ240=0,"分",IF(AC240="攻",IF(AJ240&gt;0,"一致","不一致"),IF(AJ240&gt;=0,"不一致","一致")))))</f>
        <v>一致</v>
      </c>
      <c r="AN240" s="8" t="n">
        <f aca="false">IF(AC240="","",ABS(AK240))</f>
        <v>0.0137203166226912</v>
      </c>
      <c r="AO240" s="3" t="n">
        <f aca="false">AP240-AQ240</f>
        <v>-1</v>
      </c>
      <c r="AP240" s="1" t="n">
        <v>4</v>
      </c>
      <c r="AQ240" s="2" t="n">
        <v>5</v>
      </c>
      <c r="AR240" s="3" t="s">
        <v>54</v>
      </c>
      <c r="AT240" s="1" t="s">
        <v>108</v>
      </c>
      <c r="AU240" s="2" t="s">
        <v>53</v>
      </c>
      <c r="AV240" s="17" t="n">
        <f aca="false">IF(AK240&gt;0.5/4,0.5/4,IF(AK240&lt;0.5/-4,0.5/-4,AK240))</f>
        <v>-0.0137203166226912</v>
      </c>
      <c r="AX240" s="9" t="n">
        <f aca="false">AW240*((O240+P240+U240+V240)*3+C240+H240+Q240+R240)/60+1</f>
        <v>1</v>
      </c>
    </row>
    <row r="241" customFormat="false" ht="12.8" hidden="false" customHeight="false" outlineLevel="0" collapsed="false">
      <c r="A241" s="1" t="n">
        <v>240</v>
      </c>
      <c r="B241" s="1" t="s">
        <v>478</v>
      </c>
      <c r="C241" s="1" t="n">
        <v>18</v>
      </c>
      <c r="E241" s="1" t="n">
        <v>2</v>
      </c>
      <c r="F241" s="1" t="n">
        <v>2</v>
      </c>
      <c r="G241" s="2" t="n">
        <v>4</v>
      </c>
      <c r="H241" s="3" t="n">
        <v>25</v>
      </c>
      <c r="P241" s="1" t="n">
        <v>3</v>
      </c>
      <c r="Q241" s="1" t="n">
        <v>1</v>
      </c>
      <c r="R241" s="1" t="n">
        <v>2</v>
      </c>
      <c r="W241" s="3" t="n">
        <v>1.1</v>
      </c>
      <c r="X241" s="1" t="n">
        <v>0.9</v>
      </c>
      <c r="Y241" s="1" t="n">
        <v>1</v>
      </c>
      <c r="Z241" s="1" t="n">
        <v>1</v>
      </c>
      <c r="AA241" s="2" t="n">
        <v>1.5</v>
      </c>
      <c r="AB241" s="18" t="s">
        <v>479</v>
      </c>
      <c r="AC241" s="5" t="s">
        <v>52</v>
      </c>
      <c r="AD241" s="3" t="n">
        <f aca="false">$C241+$D241*2+$E241*0.5+$F241+$G241*0.5</f>
        <v>23</v>
      </c>
      <c r="AE241" s="1" t="n">
        <f aca="false">$H241+$I241*3+$J241*0.5+$K241+$L241*0.5+$M241*0.1+$N241*0.2</f>
        <v>25</v>
      </c>
      <c r="AF241" s="1" t="n">
        <f aca="false">$AD241*$W241*$AA241-1.5*$AE241*$X241</f>
        <v>4.2</v>
      </c>
      <c r="AG241" s="1" t="n">
        <f aca="false">$O241*$Y241-2*($P241*$Z241+R241)</f>
        <v>-10</v>
      </c>
      <c r="AH241" s="1" t="n">
        <f aca="false">IF($AG241&lt;0,$AG241*1.5,$AG241*3)</f>
        <v>-15</v>
      </c>
      <c r="AI241" s="1" t="n">
        <f aca="false">(Q241+S241+U241)*2-(T241+V241)*3</f>
        <v>2</v>
      </c>
      <c r="AJ241" s="2" t="n">
        <f aca="false">AF241+AH241+AI241</f>
        <v>-8.8</v>
      </c>
      <c r="AK241" s="6" t="n">
        <f aca="false">AJ241/(AD241+AE241*1.5+(O241+P241+R241+T241+V241)*3+(Q241+S241+U241)*2)</f>
        <v>-0.113548387096774</v>
      </c>
      <c r="AL241" s="7" t="n">
        <f aca="false">0.5+AK241*4</f>
        <v>0.0458064516129034</v>
      </c>
      <c r="AM241" s="3" t="str">
        <f aca="false">IF(AC241="","",IF(AC241="分","分",IF(AJ241=0,"分",IF(AC241="攻",IF(AJ241&gt;0,"一致","不一致"),IF(AJ241&gt;=0,"不一致","一致")))))</f>
        <v>一致</v>
      </c>
      <c r="AN241" s="8" t="n">
        <f aca="false">IF(AC241="","",ABS(AK241))</f>
        <v>0.113548387096774</v>
      </c>
      <c r="AO241" s="3" t="n">
        <f aca="false">AP241-AQ241</f>
        <v>2</v>
      </c>
      <c r="AP241" s="1" t="n">
        <v>4</v>
      </c>
      <c r="AQ241" s="2" t="n">
        <v>2</v>
      </c>
      <c r="AR241" s="3" t="s">
        <v>54</v>
      </c>
      <c r="AT241" s="1" t="s">
        <v>53</v>
      </c>
      <c r="AV241" s="17" t="n">
        <f aca="false">IF(AK241&gt;0.5/4,0.5/4,IF(AK241&lt;0.5/-4,0.5/-4,AK241))</f>
        <v>-0.113548387096774</v>
      </c>
      <c r="AX241" s="9" t="n">
        <f aca="false">AW241*((O241+P241+U241+V241)*3+C241+H241+Q241+R241)/60+1</f>
        <v>1</v>
      </c>
    </row>
    <row r="242" customFormat="false" ht="12.8" hidden="false" customHeight="false" outlineLevel="0" collapsed="false">
      <c r="A242" s="1" t="n">
        <v>241</v>
      </c>
      <c r="B242" s="1" t="s">
        <v>480</v>
      </c>
      <c r="C242" s="1" t="n">
        <v>15</v>
      </c>
      <c r="F242" s="1" t="n">
        <v>2</v>
      </c>
      <c r="G242" s="2" t="n">
        <v>2</v>
      </c>
      <c r="H242" s="3" t="n">
        <v>11</v>
      </c>
      <c r="L242" s="4" t="n">
        <v>5</v>
      </c>
      <c r="O242" s="3" t="n">
        <v>3</v>
      </c>
      <c r="P242" s="1" t="n">
        <v>4</v>
      </c>
      <c r="W242" s="3" t="n">
        <v>1</v>
      </c>
      <c r="X242" s="1" t="n">
        <v>1</v>
      </c>
      <c r="Y242" s="1" t="n">
        <v>1</v>
      </c>
      <c r="Z242" s="1" t="n">
        <v>0.25</v>
      </c>
      <c r="AA242" s="2" t="n">
        <v>1</v>
      </c>
      <c r="AC242" s="5" t="s">
        <v>58</v>
      </c>
      <c r="AD242" s="3" t="n">
        <f aca="false">$C242+$D242*2+$E242*0.5+$F242+$G242*0.5</f>
        <v>18</v>
      </c>
      <c r="AE242" s="1" t="n">
        <f aca="false">$H242+$I242*3+$J242*0.5+$K242+$L242*0.5+$M242*0.1+$N242*0.2</f>
        <v>13.5</v>
      </c>
      <c r="AF242" s="1" t="n">
        <f aca="false">$AD242*$W242*$AA242-1.5*$AE242*$X242</f>
        <v>-2.25</v>
      </c>
      <c r="AG242" s="1" t="n">
        <f aca="false">$O242*$Y242-2*($P242*$Z242+R242)</f>
        <v>1</v>
      </c>
      <c r="AH242" s="1" t="n">
        <f aca="false">IF($AG242&lt;0,$AG242*1.5,$AG242*3)</f>
        <v>3</v>
      </c>
      <c r="AI242" s="1" t="n">
        <f aca="false">(Q242+S242+U242)*2-(T242+V242)*3</f>
        <v>0</v>
      </c>
      <c r="AJ242" s="2" t="n">
        <f aca="false">AF242+AH242+AI242</f>
        <v>0.75</v>
      </c>
      <c r="AK242" s="6" t="n">
        <f aca="false">AJ242/(AD242+AE242*1.5+(O242+P242+R242+T242+V242)*3+(Q242+S242+U242)*2)</f>
        <v>0.0126582278481013</v>
      </c>
      <c r="AL242" s="7" t="n">
        <f aca="false">0.5+AK242*4</f>
        <v>0.550632911392405</v>
      </c>
      <c r="AM242" s="3" t="str">
        <f aca="false">IF(AC242="","",IF(AC242="分","分",IF(AJ242=0,"分",IF(AC242="攻",IF(AJ242&gt;0,"一致","不一致"),IF(AJ242&gt;=0,"不一致","一致")))))</f>
        <v>一致</v>
      </c>
      <c r="AN242" s="8" t="n">
        <f aca="false">IF(AC242="","",ABS(AK242))</f>
        <v>0.0126582278481013</v>
      </c>
      <c r="AO242" s="3" t="n">
        <f aca="false">AP242-AQ242</f>
        <v>-1</v>
      </c>
      <c r="AP242" s="1" t="n">
        <v>3</v>
      </c>
      <c r="AQ242" s="2" t="n">
        <v>4</v>
      </c>
      <c r="AR242" s="3" t="s">
        <v>54</v>
      </c>
      <c r="AT242" s="1" t="s">
        <v>59</v>
      </c>
      <c r="AV242" s="17" t="n">
        <f aca="false">IF(AK242&gt;0.5/4,0.5/4,IF(AK242&lt;0.5/-4,0.5/-4,AK242))</f>
        <v>0.0126582278481013</v>
      </c>
      <c r="AX242" s="9" t="n">
        <f aca="false">AW242*((O242+P242+U242+V242)*3+C242+H242+Q242+R242)/60+1</f>
        <v>1</v>
      </c>
    </row>
    <row r="243" customFormat="false" ht="12.8" hidden="false" customHeight="false" outlineLevel="0" collapsed="false">
      <c r="A243" s="1" t="n">
        <v>242</v>
      </c>
      <c r="B243" s="1" t="s">
        <v>481</v>
      </c>
      <c r="C243" s="1" t="n">
        <v>13</v>
      </c>
      <c r="H243" s="3" t="n">
        <v>8.75</v>
      </c>
      <c r="Q243" s="1" t="n">
        <v>1</v>
      </c>
      <c r="W243" s="3" t="n">
        <v>1</v>
      </c>
      <c r="X243" s="1" t="n">
        <v>1</v>
      </c>
      <c r="Y243" s="1" t="n">
        <v>1</v>
      </c>
      <c r="Z243" s="1" t="n">
        <v>1</v>
      </c>
      <c r="AA243" s="2" t="n">
        <v>0.75</v>
      </c>
      <c r="AB243" s="24" t="s">
        <v>482</v>
      </c>
      <c r="AC243" s="5" t="s">
        <v>52</v>
      </c>
      <c r="AD243" s="3" t="n">
        <f aca="false">$C243+$D243*2+$E243*0.5+$F243+$G243*0.5</f>
        <v>13</v>
      </c>
      <c r="AE243" s="1" t="n">
        <f aca="false">$H243+$I243*3+$J243*0.5+$K243+$L243*0.5+$M243*0.1+$N243*0.2</f>
        <v>8.75</v>
      </c>
      <c r="AF243" s="1" t="n">
        <f aca="false">$AD243*$W243*$AA243-1.5*$AE243*$X243</f>
        <v>-3.375</v>
      </c>
      <c r="AG243" s="1" t="n">
        <f aca="false">$O243*$Y243-2*($P243*$Z243+R243)</f>
        <v>0</v>
      </c>
      <c r="AH243" s="1" t="n">
        <f aca="false">IF($AG243&lt;0,$AG243*1.5,$AG243*3)</f>
        <v>0</v>
      </c>
      <c r="AI243" s="1" t="n">
        <f aca="false">(Q243+S243+U243)*2-(T243+V243)*3</f>
        <v>2</v>
      </c>
      <c r="AJ243" s="2" t="n">
        <f aca="false">AF243+AH243+AI243</f>
        <v>-1.375</v>
      </c>
      <c r="AK243" s="6" t="n">
        <f aca="false">AJ243/(AD243+AE243*1.5+(O243+P243+R243+T243+V243)*3+(Q243+S243+U243)*2)</f>
        <v>-0.0488888888888889</v>
      </c>
      <c r="AL243" s="7" t="n">
        <f aca="false">0.5+AK243*4</f>
        <v>0.304444444444444</v>
      </c>
      <c r="AM243" s="3" t="str">
        <f aca="false">IF(AC243="","",IF(AC243="分","分",IF(AJ243=0,"分",IF(AC243="攻",IF(AJ243&gt;0,"一致","不一致"),IF(AJ243&gt;=0,"不一致","一致")))))</f>
        <v>一致</v>
      </c>
      <c r="AN243" s="8" t="n">
        <f aca="false">IF(AC243="","",ABS(AK243))</f>
        <v>0.0488888888888889</v>
      </c>
      <c r="AO243" s="3" t="n">
        <f aca="false">AP243-AQ243</f>
        <v>-1</v>
      </c>
      <c r="AP243" s="1" t="n">
        <v>2</v>
      </c>
      <c r="AQ243" s="2" t="n">
        <v>3</v>
      </c>
      <c r="AR243" s="3" t="s">
        <v>73</v>
      </c>
      <c r="AT243" s="1" t="s">
        <v>97</v>
      </c>
      <c r="AV243" s="17" t="n">
        <f aca="false">IF(AK243&gt;0.5/4,0.5/4,IF(AK243&lt;0.5/-4,0.5/-4,AK243))</f>
        <v>-0.0488888888888889</v>
      </c>
      <c r="AX243" s="9" t="n">
        <f aca="false">AW243*((O243+P243+U243+V243)*3+C243+H243+Q243+R243)/60+1</f>
        <v>1</v>
      </c>
    </row>
    <row r="244" customFormat="false" ht="12.8" hidden="false" customHeight="false" outlineLevel="0" collapsed="false">
      <c r="A244" s="1" t="n">
        <v>243</v>
      </c>
      <c r="B244" s="1" t="s">
        <v>483</v>
      </c>
      <c r="C244" s="1" t="n">
        <v>18</v>
      </c>
      <c r="H244" s="3" t="n">
        <v>8</v>
      </c>
      <c r="R244" s="1" t="n">
        <v>1</v>
      </c>
      <c r="S244" s="1" t="n">
        <v>1</v>
      </c>
      <c r="W244" s="3" t="n">
        <v>0.8</v>
      </c>
      <c r="X244" s="1" t="n">
        <v>1</v>
      </c>
      <c r="Y244" s="1" t="n">
        <v>1</v>
      </c>
      <c r="Z244" s="1" t="n">
        <v>1</v>
      </c>
      <c r="AA244" s="2" t="n">
        <v>0.75</v>
      </c>
      <c r="AB244" s="24" t="s">
        <v>484</v>
      </c>
      <c r="AC244" s="5" t="s">
        <v>52</v>
      </c>
      <c r="AD244" s="3" t="n">
        <f aca="false">$C244+$D244*2+$E244*0.5+$F244+$G244*0.5</f>
        <v>18</v>
      </c>
      <c r="AE244" s="1" t="n">
        <f aca="false">$H244+$I244*3+$J244*0.5+$K244+$L244*0.5+$M244*0.1+$N244*0.2</f>
        <v>8</v>
      </c>
      <c r="AF244" s="1" t="n">
        <f aca="false">$AD244*$W244*$AA244-1.5*$AE244*$X244</f>
        <v>-1.2</v>
      </c>
      <c r="AG244" s="1" t="n">
        <f aca="false">$O244*$Y244-2*($P244*$Z244+R244)</f>
        <v>-2</v>
      </c>
      <c r="AH244" s="1" t="n">
        <f aca="false">IF($AG244&lt;0,$AG244*1.5,$AG244*3)</f>
        <v>-3</v>
      </c>
      <c r="AI244" s="1" t="n">
        <f aca="false">(Q244+S244+U244)*2-(T244+V244)*3</f>
        <v>2</v>
      </c>
      <c r="AJ244" s="2" t="n">
        <f aca="false">AF244+AH244+AI244</f>
        <v>-2.2</v>
      </c>
      <c r="AK244" s="6" t="n">
        <f aca="false">AJ244/(AD244+AE244*1.5+(O244+P244+R244+T244+V244)*3+(Q244+S244+U244)*2)</f>
        <v>-0.0628571428571428</v>
      </c>
      <c r="AL244" s="7" t="n">
        <f aca="false">0.5+AK244*4</f>
        <v>0.248571428571429</v>
      </c>
      <c r="AM244" s="3" t="str">
        <f aca="false">IF(AC244="","",IF(AC244="分","分",IF(AJ244=0,"分",IF(AC244="攻",IF(AJ244&gt;0,"一致","不一致"),IF(AJ244&gt;=0,"不一致","一致")))))</f>
        <v>一致</v>
      </c>
      <c r="AN244" s="8" t="n">
        <f aca="false">IF(AC244="","",ABS(AK244))</f>
        <v>0.0628571428571428</v>
      </c>
      <c r="AO244" s="3" t="n">
        <f aca="false">AP244-AQ244</f>
        <v>-1</v>
      </c>
      <c r="AP244" s="1" t="n">
        <v>3</v>
      </c>
      <c r="AQ244" s="2" t="n">
        <v>4</v>
      </c>
      <c r="AR244" s="3" t="s">
        <v>194</v>
      </c>
      <c r="AT244" s="1" t="s">
        <v>97</v>
      </c>
      <c r="AV244" s="17" t="n">
        <f aca="false">IF(AK244&gt;0.5/4,0.5/4,IF(AK244&lt;0.5/-4,0.5/-4,AK244))</f>
        <v>-0.0628571428571428</v>
      </c>
      <c r="AX244" s="9" t="n">
        <f aca="false">AW244*((O244+P244+U244+V244)*3+C244+H244+Q244+R244)/60+1</f>
        <v>1</v>
      </c>
    </row>
    <row r="245" customFormat="false" ht="12.8" hidden="false" customHeight="false" outlineLevel="0" collapsed="false">
      <c r="A245" s="1" t="n">
        <v>244</v>
      </c>
      <c r="B245" s="1" t="s">
        <v>485</v>
      </c>
      <c r="C245" s="1" t="n">
        <v>14</v>
      </c>
      <c r="E245" s="1" t="n">
        <v>1</v>
      </c>
      <c r="G245" s="2" t="n">
        <v>2</v>
      </c>
      <c r="H245" s="3" t="n">
        <v>6</v>
      </c>
      <c r="M245" s="4" t="n">
        <v>12</v>
      </c>
      <c r="N245" s="2" t="n">
        <v>2</v>
      </c>
      <c r="O245" s="3" t="n">
        <v>10</v>
      </c>
      <c r="P245" s="1" t="n">
        <v>4</v>
      </c>
      <c r="R245" s="20" t="n">
        <v>4</v>
      </c>
      <c r="W245" s="3" t="n">
        <v>1.1</v>
      </c>
      <c r="X245" s="1" t="n">
        <v>1</v>
      </c>
      <c r="Y245" s="1" t="n">
        <v>1</v>
      </c>
      <c r="Z245" s="1" t="n">
        <v>1</v>
      </c>
      <c r="AA245" s="2" t="n">
        <v>1</v>
      </c>
      <c r="AB245" s="5" t="s">
        <v>486</v>
      </c>
      <c r="AC245" s="5" t="s">
        <v>58</v>
      </c>
      <c r="AD245" s="3" t="n">
        <f aca="false">$C245+$D245*2+$E245*0.5+$F245+$G245*0.5</f>
        <v>15.5</v>
      </c>
      <c r="AE245" s="1" t="n">
        <f aca="false">$H245+$I245*3+$J245*0.5+$K245+$L245*0.5+$M245*0.1+$N245*0.2</f>
        <v>7.6</v>
      </c>
      <c r="AF245" s="1" t="n">
        <f aca="false">$AD245*$W245*$AA245-1.5*$AE245*$X245</f>
        <v>5.65</v>
      </c>
      <c r="AG245" s="1" t="n">
        <f aca="false">$O245*$Y245-2*($P245*$Z245+R245)</f>
        <v>-6</v>
      </c>
      <c r="AH245" s="1" t="n">
        <f aca="false">IF($AG245&lt;0,$AG245*1.5,$AG245*3)</f>
        <v>-9</v>
      </c>
      <c r="AI245" s="1" t="n">
        <f aca="false">(Q245+S245+U245)*2-(T245+V245)*3</f>
        <v>0</v>
      </c>
      <c r="AJ245" s="2" t="n">
        <f aca="false">AF245+AH245+AI245</f>
        <v>-3.35</v>
      </c>
      <c r="AK245" s="6" t="n">
        <f aca="false">AJ245/(AD245+AE245*1.5+(O245+P245+R245+T245+V245)*3+(Q245+S245+U245)*2)</f>
        <v>-0.0414091470951792</v>
      </c>
      <c r="AL245" s="7" t="n">
        <f aca="false">0.5+AK245*4</f>
        <v>0.334363411619283</v>
      </c>
      <c r="AM245" s="3" t="str">
        <f aca="false">IF(AC245="","",IF(AC245="分","分",IF(AJ245=0,"分",IF(AC245="攻",IF(AJ245&gt;0,"一致","不一致"),IF(AJ245&gt;=0,"不一致","一致")))))</f>
        <v>不一致</v>
      </c>
      <c r="AN245" s="8" t="n">
        <f aca="false">IF(AC245="","",ABS(AK245))</f>
        <v>0.0414091470951792</v>
      </c>
      <c r="AO245" s="3" t="n">
        <f aca="false">AP245-AQ245</f>
        <v>1</v>
      </c>
      <c r="AP245" s="1" t="n">
        <v>4</v>
      </c>
      <c r="AQ245" s="2" t="n">
        <v>3</v>
      </c>
      <c r="AR245" s="3" t="s">
        <v>59</v>
      </c>
      <c r="AT245" s="1" t="s">
        <v>54</v>
      </c>
      <c r="AV245" s="17" t="n">
        <f aca="false">IF(AK245&gt;0.5/4,0.5/4,IF(AK245&lt;0.5/-4,0.5/-4,AK245))</f>
        <v>-0.0414091470951792</v>
      </c>
      <c r="AX245" s="9" t="n">
        <f aca="false">AW245*((O245+P245+U245+V245)*3+C245+H245+Q245+R245)/60+1</f>
        <v>1</v>
      </c>
    </row>
    <row r="246" customFormat="false" ht="12.8" hidden="false" customHeight="false" outlineLevel="0" collapsed="false">
      <c r="A246" s="1" t="n">
        <v>245</v>
      </c>
      <c r="B246" s="1" t="s">
        <v>487</v>
      </c>
      <c r="C246" s="1" t="n">
        <v>10</v>
      </c>
      <c r="E246" s="1" t="n">
        <v>1</v>
      </c>
      <c r="F246" s="1" t="n">
        <v>2</v>
      </c>
      <c r="G246" s="2" t="n">
        <v>2</v>
      </c>
      <c r="H246" s="3" t="n">
        <v>5</v>
      </c>
      <c r="L246" s="4" t="n">
        <v>3</v>
      </c>
      <c r="O246" s="3" t="n">
        <v>2</v>
      </c>
      <c r="R246" s="1" t="n">
        <v>2</v>
      </c>
      <c r="W246" s="3" t="n">
        <v>1</v>
      </c>
      <c r="X246" s="1" t="n">
        <v>1</v>
      </c>
      <c r="Y246" s="1" t="n">
        <v>1</v>
      </c>
      <c r="Z246" s="1" t="n">
        <v>1</v>
      </c>
      <c r="AA246" s="2" t="n">
        <v>1</v>
      </c>
      <c r="AB246" s="5" t="s">
        <v>488</v>
      </c>
      <c r="AC246" s="5" t="s">
        <v>58</v>
      </c>
      <c r="AD246" s="3" t="n">
        <f aca="false">$C246+$D246*2+$E246*0.5+$F246+$G246*0.5</f>
        <v>13.5</v>
      </c>
      <c r="AE246" s="1" t="n">
        <f aca="false">$H246+$I246*3+$J246*0.5+$K246+$L246*0.5+$M246*0.1+$N246*0.2</f>
        <v>6.5</v>
      </c>
      <c r="AF246" s="1" t="n">
        <f aca="false">$AD246*$W246*$AA246-1.5*$AE246*$X246</f>
        <v>3.75</v>
      </c>
      <c r="AG246" s="1" t="n">
        <f aca="false">$O246*$Y246-2*($P246*$Z246+R246)</f>
        <v>-2</v>
      </c>
      <c r="AH246" s="1" t="n">
        <f aca="false">IF($AG246&lt;0,$AG246*1.5,$AG246*3)</f>
        <v>-3</v>
      </c>
      <c r="AI246" s="1" t="n">
        <f aca="false">(Q246+S246+U246)*2-(T246+V246)*3</f>
        <v>0</v>
      </c>
      <c r="AJ246" s="2" t="n">
        <f aca="false">AF246+AH246+AI246</f>
        <v>0.75</v>
      </c>
      <c r="AK246" s="6" t="n">
        <f aca="false">AJ246/(AD246+AE246*1.5+(O246+P246+R246+T246+V246)*3+(Q246+S246+U246)*2)</f>
        <v>0.0212765957446809</v>
      </c>
      <c r="AL246" s="7" t="n">
        <f aca="false">0.5+AK246*4</f>
        <v>0.585106382978723</v>
      </c>
      <c r="AM246" s="3" t="str">
        <f aca="false">IF(AC246="","",IF(AC246="分","分",IF(AJ246=0,"分",IF(AC246="攻",IF(AJ246&gt;0,"一致","不一致"),IF(AJ246&gt;=0,"不一致","一致")))))</f>
        <v>一致</v>
      </c>
      <c r="AN246" s="8" t="n">
        <f aca="false">IF(AC246="","",ABS(AK246))</f>
        <v>0.0212765957446809</v>
      </c>
      <c r="AO246" s="3" t="n">
        <f aca="false">AP246-AQ246</f>
        <v>1</v>
      </c>
      <c r="AP246" s="1" t="n">
        <v>4</v>
      </c>
      <c r="AQ246" s="2" t="n">
        <v>3</v>
      </c>
      <c r="AR246" s="3" t="s">
        <v>59</v>
      </c>
      <c r="AT246" s="1" t="s">
        <v>97</v>
      </c>
      <c r="AV246" s="17" t="n">
        <f aca="false">IF(AK246&gt;0.5/4,0.5/4,IF(AK246&lt;0.5/-4,0.5/-4,AK246))</f>
        <v>0.0212765957446809</v>
      </c>
      <c r="AX246" s="9" t="n">
        <f aca="false">AW246*((O246+P246+U246+V246)*3+C246+H246+Q246+R246)/60+1</f>
        <v>1</v>
      </c>
    </row>
    <row r="247" customFormat="false" ht="12.8" hidden="false" customHeight="false" outlineLevel="0" collapsed="false">
      <c r="A247" s="1" t="n">
        <v>246</v>
      </c>
      <c r="B247" s="1" t="s">
        <v>489</v>
      </c>
      <c r="C247" s="1" t="n">
        <v>15</v>
      </c>
      <c r="D247" s="1" t="n">
        <v>1</v>
      </c>
      <c r="F247" s="1" t="n">
        <v>2</v>
      </c>
      <c r="G247" s="2" t="n">
        <v>2</v>
      </c>
      <c r="H247" s="3" t="n">
        <v>14.5</v>
      </c>
      <c r="J247" s="1" t="n">
        <v>1</v>
      </c>
      <c r="L247" s="4" t="n">
        <v>2</v>
      </c>
      <c r="M247" s="4" t="n">
        <v>24</v>
      </c>
      <c r="N247" s="2" t="n">
        <v>4</v>
      </c>
      <c r="O247" s="3" t="n">
        <v>12</v>
      </c>
      <c r="P247" s="1" t="n">
        <v>4</v>
      </c>
      <c r="R247" s="1" t="n">
        <v>3</v>
      </c>
      <c r="W247" s="3" t="n">
        <v>1.1</v>
      </c>
      <c r="X247" s="1" t="n">
        <v>1</v>
      </c>
      <c r="Y247" s="1" t="n">
        <v>1</v>
      </c>
      <c r="Z247" s="1" t="n">
        <v>1</v>
      </c>
      <c r="AA247" s="2" t="n">
        <v>1</v>
      </c>
      <c r="AB247" s="5" t="s">
        <v>490</v>
      </c>
      <c r="AC247" s="5" t="s">
        <v>52</v>
      </c>
      <c r="AD247" s="3" t="n">
        <f aca="false">$C247+$D247*2+$E247*0.5+$F247+$G247*0.5</f>
        <v>20</v>
      </c>
      <c r="AE247" s="1" t="n">
        <f aca="false">$H247+$I247*3+$J247*0.5+$K247+$L247*0.5+$M247*0.1+$N247*0.2</f>
        <v>19.2</v>
      </c>
      <c r="AF247" s="1" t="n">
        <f aca="false">$AD247*$W247*$AA247-1.5*$AE247*$X247</f>
        <v>-6.8</v>
      </c>
      <c r="AG247" s="1" t="n">
        <f aca="false">$O247*$Y247-2*($P247*$Z247+R247)</f>
        <v>-2</v>
      </c>
      <c r="AH247" s="1" t="n">
        <f aca="false">IF($AG247&lt;0,$AG247*1.5,$AG247*3)</f>
        <v>-3</v>
      </c>
      <c r="AI247" s="1" t="n">
        <f aca="false">(Q247+S247+U247)*2-(T247+V247)*3</f>
        <v>0</v>
      </c>
      <c r="AJ247" s="2" t="n">
        <f aca="false">AF247+AH247+AI247</f>
        <v>-9.8</v>
      </c>
      <c r="AK247" s="6" t="n">
        <f aca="false">AJ247/(AD247+AE247*1.5+(O247+P247+R247+T247+V247)*3+(Q247+S247+U247)*2)</f>
        <v>-0.0926275992438563</v>
      </c>
      <c r="AL247" s="7" t="n">
        <f aca="false">0.5+AK247*4</f>
        <v>0.129489603024575</v>
      </c>
      <c r="AM247" s="3" t="str">
        <f aca="false">IF(AC247="","",IF(AC247="分","分",IF(AJ247=0,"分",IF(AC247="攻",IF(AJ247&gt;0,"一致","不一致"),IF(AJ247&gt;=0,"不一致","一致")))))</f>
        <v>一致</v>
      </c>
      <c r="AN247" s="8" t="n">
        <f aca="false">IF(AC247="","",ABS(AK247))</f>
        <v>0.0926275992438563</v>
      </c>
      <c r="AO247" s="3" t="n">
        <f aca="false">AP247-AQ247</f>
        <v>1</v>
      </c>
      <c r="AP247" s="1" t="n">
        <v>4</v>
      </c>
      <c r="AQ247" s="2" t="n">
        <v>3</v>
      </c>
      <c r="AR247" s="3" t="s">
        <v>59</v>
      </c>
      <c r="AT247" s="1" t="s">
        <v>54</v>
      </c>
      <c r="AV247" s="17" t="n">
        <f aca="false">IF(AK247&gt;0.5/4,0.5/4,IF(AK247&lt;0.5/-4,0.5/-4,AK247))</f>
        <v>-0.0926275992438563</v>
      </c>
      <c r="AX247" s="9" t="n">
        <f aca="false">AW247*((O247+P247+U247+V247)*3+C247+H247+Q247+R247)/60+1</f>
        <v>1</v>
      </c>
    </row>
    <row r="248" customFormat="false" ht="12.8" hidden="false" customHeight="false" outlineLevel="0" collapsed="false">
      <c r="A248" s="1" t="n">
        <v>247</v>
      </c>
      <c r="B248" s="1" t="s">
        <v>491</v>
      </c>
      <c r="C248" s="1" t="n">
        <v>14</v>
      </c>
      <c r="E248" s="1" t="n">
        <v>1</v>
      </c>
      <c r="H248" s="3" t="n">
        <v>12.5</v>
      </c>
      <c r="O248" s="3" t="n">
        <v>6</v>
      </c>
      <c r="P248" s="1" t="n">
        <v>5</v>
      </c>
      <c r="R248" s="1" t="n">
        <v>1</v>
      </c>
      <c r="S248" s="20" t="n">
        <v>2</v>
      </c>
      <c r="W248" s="3" t="n">
        <v>1.2</v>
      </c>
      <c r="X248" s="1" t="n">
        <v>1.1</v>
      </c>
      <c r="Y248" s="1" t="n">
        <v>1</v>
      </c>
      <c r="Z248" s="1" t="n">
        <v>1</v>
      </c>
      <c r="AA248" s="2" t="n">
        <v>1</v>
      </c>
      <c r="AB248" s="5" t="s">
        <v>492</v>
      </c>
      <c r="AC248" s="5" t="s">
        <v>58</v>
      </c>
      <c r="AD248" s="3" t="n">
        <f aca="false">$C248+$D248*2+$E248*0.5+$F248+$G248*0.5</f>
        <v>14.5</v>
      </c>
      <c r="AE248" s="1" t="n">
        <f aca="false">$H248+$I248*3+$J248*0.5+$K248+$L248*0.5+$M248*0.1+$N248*0.2</f>
        <v>12.5</v>
      </c>
      <c r="AF248" s="1" t="n">
        <f aca="false">$AD248*$W248*$AA248-1.5*$AE248*$X248</f>
        <v>-3.225</v>
      </c>
      <c r="AG248" s="1" t="n">
        <f aca="false">$O248*$Y248-2*($P248*$Z248+R248)</f>
        <v>-6</v>
      </c>
      <c r="AH248" s="1" t="n">
        <f aca="false">IF($AG248&lt;0,$AG248*1.5,$AG248*3)</f>
        <v>-9</v>
      </c>
      <c r="AI248" s="1" t="n">
        <f aca="false">(Q248+S248+U248)*2-(T248+V248)*3</f>
        <v>4</v>
      </c>
      <c r="AJ248" s="2" t="n">
        <f aca="false">AF248+AH248+AI248</f>
        <v>-8.225</v>
      </c>
      <c r="AK248" s="6" t="n">
        <f aca="false">AJ248/(AD248+AE248*1.5+(O248+P248+R248+T248+V248)*3+(Q248+S248+U248)*2)</f>
        <v>-0.112286689419795</v>
      </c>
      <c r="AL248" s="7" t="n">
        <f aca="false">0.5+AK248*4</f>
        <v>0.0508532423208191</v>
      </c>
      <c r="AM248" s="3" t="str">
        <f aca="false">IF(AC248="","",IF(AC248="分","分",IF(AJ248=0,"分",IF(AC248="攻",IF(AJ248&gt;0,"一致","不一致"),IF(AJ248&gt;=0,"不一致","一致")))))</f>
        <v>不一致</v>
      </c>
      <c r="AN248" s="8" t="n">
        <f aca="false">IF(AC248="","",ABS(AK248))</f>
        <v>0.112286689419795</v>
      </c>
      <c r="AO248" s="3" t="n">
        <f aca="false">AP248-AQ248</f>
        <v>1</v>
      </c>
      <c r="AP248" s="1" t="n">
        <v>5</v>
      </c>
      <c r="AQ248" s="2" t="n">
        <v>4</v>
      </c>
      <c r="AR248" s="3" t="s">
        <v>54</v>
      </c>
      <c r="AT248" s="1" t="s">
        <v>73</v>
      </c>
      <c r="AV248" s="17" t="n">
        <f aca="false">IF(AK248&gt;0.5/4,0.5/4,IF(AK248&lt;0.5/-4,0.5/-4,AK248))</f>
        <v>-0.112286689419795</v>
      </c>
      <c r="AX248" s="9" t="n">
        <f aca="false">AW248*((O248+P248+U248+V248)*3+C248+H248+Q248+R248)/60+1</f>
        <v>1</v>
      </c>
    </row>
    <row r="249" customFormat="false" ht="12.8" hidden="false" customHeight="false" outlineLevel="0" collapsed="false">
      <c r="A249" s="1" t="n">
        <v>248</v>
      </c>
      <c r="B249" s="1" t="s">
        <v>493</v>
      </c>
      <c r="C249" s="1" t="n">
        <v>12</v>
      </c>
      <c r="E249" s="1" t="n">
        <v>1</v>
      </c>
      <c r="H249" s="3" t="n">
        <v>8</v>
      </c>
      <c r="L249" s="4" t="n">
        <v>1</v>
      </c>
      <c r="N249" s="2" t="n">
        <v>4</v>
      </c>
      <c r="O249" s="3" t="n">
        <v>3</v>
      </c>
      <c r="R249" s="1" t="n">
        <v>2</v>
      </c>
      <c r="W249" s="3" t="n">
        <v>1.1</v>
      </c>
      <c r="X249" s="1" t="n">
        <v>1</v>
      </c>
      <c r="Y249" s="1" t="n">
        <v>1</v>
      </c>
      <c r="Z249" s="1" t="n">
        <v>1</v>
      </c>
      <c r="AA249" s="2" t="n">
        <v>1</v>
      </c>
      <c r="AC249" s="5" t="s">
        <v>52</v>
      </c>
      <c r="AD249" s="3" t="n">
        <f aca="false">$C249+$D249*2+$E249*0.5+$F249+$G249*0.5</f>
        <v>12.5</v>
      </c>
      <c r="AE249" s="1" t="n">
        <f aca="false">$H249+$I249*3+$J249*0.5+$K249+$L249*0.5+$M249*0.1+$N249*0.2</f>
        <v>9.3</v>
      </c>
      <c r="AF249" s="1" t="n">
        <f aca="false">$AD249*$W249*$AA249-1.5*$AE249*$X249</f>
        <v>-0.199999999999999</v>
      </c>
      <c r="AG249" s="1" t="n">
        <f aca="false">$O249*$Y249-2*($P249*$Z249+R249)</f>
        <v>-1</v>
      </c>
      <c r="AH249" s="1" t="n">
        <f aca="false">IF($AG249&lt;0,$AG249*1.5,$AG249*3)</f>
        <v>-1.5</v>
      </c>
      <c r="AI249" s="1" t="n">
        <f aca="false">(Q249+S249+U249)*2-(T249+V249)*3</f>
        <v>0</v>
      </c>
      <c r="AJ249" s="2" t="n">
        <f aca="false">AF249+AH249+AI249</f>
        <v>-1.7</v>
      </c>
      <c r="AK249" s="6" t="n">
        <f aca="false">AJ249/(AD249+AE249*1.5+(O249+P249+R249+T249+V249)*3+(Q249+S249+U249)*2)</f>
        <v>-0.0410132689987937</v>
      </c>
      <c r="AL249" s="7" t="n">
        <f aca="false">0.5+AK249*4</f>
        <v>0.335946924004825</v>
      </c>
      <c r="AM249" s="3" t="str">
        <f aca="false">IF(AC249="","",IF(AC249="分","分",IF(AJ249=0,"分",IF(AC249="攻",IF(AJ249&gt;0,"一致","不一致"),IF(AJ249&gt;=0,"不一致","一致")))))</f>
        <v>一致</v>
      </c>
      <c r="AN249" s="8" t="n">
        <f aca="false">IF(AC249="","",ABS(AK249))</f>
        <v>0.0410132689987937</v>
      </c>
      <c r="AO249" s="3" t="n">
        <f aca="false">AP249-AQ249</f>
        <v>1</v>
      </c>
      <c r="AP249" s="1" t="n">
        <v>5</v>
      </c>
      <c r="AQ249" s="2" t="n">
        <v>4</v>
      </c>
      <c r="AR249" s="3" t="s">
        <v>73</v>
      </c>
      <c r="AT249" s="1" t="s">
        <v>97</v>
      </c>
      <c r="AV249" s="17" t="n">
        <f aca="false">IF(AK249&gt;0.5/4,0.5/4,IF(AK249&lt;0.5/-4,0.5/-4,AK249))</f>
        <v>-0.0410132689987937</v>
      </c>
      <c r="AX249" s="9" t="n">
        <f aca="false">AW249*((O249+P249+U249+V249)*3+C249+H249+Q249+R249)/60+1</f>
        <v>1</v>
      </c>
    </row>
    <row r="250" customFormat="false" ht="12.8" hidden="false" customHeight="false" outlineLevel="0" collapsed="false">
      <c r="A250" s="1" t="n">
        <v>249</v>
      </c>
      <c r="B250" s="1" t="s">
        <v>494</v>
      </c>
      <c r="C250" s="1" t="n">
        <v>7</v>
      </c>
      <c r="E250" s="1" t="n">
        <v>1</v>
      </c>
      <c r="G250" s="2" t="n">
        <v>1</v>
      </c>
      <c r="H250" s="3" t="n">
        <v>6.5</v>
      </c>
      <c r="J250" s="1" t="n">
        <v>1</v>
      </c>
      <c r="W250" s="3" t="n">
        <v>1.1</v>
      </c>
      <c r="X250" s="1" t="n">
        <v>0.9</v>
      </c>
      <c r="Y250" s="1" t="n">
        <v>1</v>
      </c>
      <c r="Z250" s="1" t="n">
        <v>1</v>
      </c>
      <c r="AA250" s="2" t="n">
        <v>1</v>
      </c>
      <c r="AB250" s="5" t="s">
        <v>183</v>
      </c>
      <c r="AC250" s="5" t="s">
        <v>52</v>
      </c>
      <c r="AD250" s="3" t="n">
        <f aca="false">$C250+$D250*2+$E250*0.5+$F250+$G250*0.5</f>
        <v>8</v>
      </c>
      <c r="AE250" s="1" t="n">
        <f aca="false">$H250+$I250*3+$J250*0.5+$K250+$L250*0.5+$M250*0.1+$N250*0.2</f>
        <v>7</v>
      </c>
      <c r="AF250" s="1" t="n">
        <f aca="false">$AD250*$W250*$AA250-1.5*$AE250*$X250</f>
        <v>-0.65</v>
      </c>
      <c r="AG250" s="1" t="n">
        <f aca="false">$O250*$Y250-2*($P250*$Z250+R250)</f>
        <v>0</v>
      </c>
      <c r="AH250" s="1" t="n">
        <f aca="false">IF($AG250&lt;0,$AG250*1.5,$AG250*3)</f>
        <v>0</v>
      </c>
      <c r="AI250" s="1" t="n">
        <f aca="false">(Q250+S250+U250)*2-(T250+V250)*3</f>
        <v>0</v>
      </c>
      <c r="AJ250" s="2" t="n">
        <f aca="false">AF250+AH250+AI250</f>
        <v>-0.65</v>
      </c>
      <c r="AK250" s="6" t="n">
        <f aca="false">AJ250/(AD250+AE250*1.5+(O250+P250+R250+T250+V250)*3+(Q250+S250+U250)*2)</f>
        <v>-0.0351351351351352</v>
      </c>
      <c r="AL250" s="7" t="n">
        <f aca="false">0.5+AK250*4</f>
        <v>0.359459459459459</v>
      </c>
      <c r="AM250" s="3" t="str">
        <f aca="false">IF(AC250="","",IF(AC250="分","分",IF(AJ250=0,"分",IF(AC250="攻",IF(AJ250&gt;0,"一致","不一致"),IF(AJ250&gt;=0,"不一致","一致")))))</f>
        <v>一致</v>
      </c>
      <c r="AN250" s="8" t="n">
        <f aca="false">IF(AC250="","",ABS(AK250))</f>
        <v>0.0351351351351352</v>
      </c>
      <c r="AO250" s="3" t="n">
        <f aca="false">AP250-AQ250</f>
        <v>0</v>
      </c>
      <c r="AP250" s="1" t="n">
        <v>4</v>
      </c>
      <c r="AQ250" s="2" t="n">
        <v>4</v>
      </c>
      <c r="AR250" s="3" t="s">
        <v>54</v>
      </c>
      <c r="AT250" s="1" t="s">
        <v>53</v>
      </c>
      <c r="AV250" s="17" t="n">
        <f aca="false">IF(AK250&gt;0.5/4,0.5/4,IF(AK250&lt;0.5/-4,0.5/-4,AK250))</f>
        <v>-0.0351351351351352</v>
      </c>
      <c r="AX250" s="9" t="n">
        <f aca="false">AW250*((O250+P250+U250+V250)*3+C250+H250+Q250+R250)/60+1</f>
        <v>1</v>
      </c>
    </row>
    <row r="251" customFormat="false" ht="12.8" hidden="false" customHeight="false" outlineLevel="0" collapsed="false">
      <c r="A251" s="1" t="n">
        <v>250</v>
      </c>
      <c r="B251" s="1" t="s">
        <v>495</v>
      </c>
      <c r="C251" s="1" t="n">
        <v>8</v>
      </c>
      <c r="H251" s="3" t="n">
        <v>10</v>
      </c>
      <c r="O251" s="3" t="n">
        <v>13</v>
      </c>
      <c r="P251" s="1" t="n">
        <v>3</v>
      </c>
      <c r="R251" s="1" t="n">
        <v>2</v>
      </c>
      <c r="T251" s="1" t="n">
        <v>1</v>
      </c>
      <c r="W251" s="3" t="n">
        <v>1</v>
      </c>
      <c r="X251" s="1" t="n">
        <v>0.9</v>
      </c>
      <c r="Y251" s="1" t="n">
        <v>1</v>
      </c>
      <c r="Z251" s="1" t="n">
        <v>1</v>
      </c>
      <c r="AA251" s="2" t="n">
        <v>1</v>
      </c>
      <c r="AB251" s="5" t="s">
        <v>496</v>
      </c>
      <c r="AC251" s="5" t="s">
        <v>58</v>
      </c>
      <c r="AD251" s="3" t="n">
        <f aca="false">$C251+$D251*2+$E251*0.5+$F251+$G251*0.5</f>
        <v>8</v>
      </c>
      <c r="AE251" s="1" t="n">
        <f aca="false">$H251+$I251*3+$J251*0.5+$K251+$L251*0.5+$M251*0.1+$N251*0.2</f>
        <v>10</v>
      </c>
      <c r="AF251" s="1" t="n">
        <f aca="false">$AD251*$W251*$AA251-1.5*$AE251*$X251</f>
        <v>-5.5</v>
      </c>
      <c r="AG251" s="1" t="n">
        <f aca="false">$O251*$Y251-2*($P251*$Z251+R251)</f>
        <v>3</v>
      </c>
      <c r="AH251" s="1" t="n">
        <f aca="false">IF($AG251&lt;0,$AG251*1.5,$AG251*3)</f>
        <v>9</v>
      </c>
      <c r="AI251" s="1" t="n">
        <f aca="false">(Q251+S251+U251)*2-(T251+V251)*3</f>
        <v>-3</v>
      </c>
      <c r="AJ251" s="2" t="n">
        <f aca="false">AF251+AH251+AI251</f>
        <v>0.5</v>
      </c>
      <c r="AK251" s="6" t="n">
        <f aca="false">AJ251/(AD251+AE251*1.5+(O251+P251+R251+T251+V251)*3+(Q251+S251+U251)*2)</f>
        <v>0.00625</v>
      </c>
      <c r="AL251" s="7" t="n">
        <f aca="false">0.5+AK251*4</f>
        <v>0.525</v>
      </c>
      <c r="AM251" s="3" t="str">
        <f aca="false">IF(AC251="","",IF(AC251="分","分",IF(AJ251=0,"分",IF(AC251="攻",IF(AJ251&gt;0,"一致","不一致"),IF(AJ251&gt;=0,"不一致","一致")))))</f>
        <v>一致</v>
      </c>
      <c r="AN251" s="8" t="n">
        <f aca="false">IF(AC251="","",ABS(AK251))</f>
        <v>0.00625</v>
      </c>
      <c r="AO251" s="3" t="n">
        <f aca="false">AP251-AQ251</f>
        <v>2</v>
      </c>
      <c r="AP251" s="1" t="n">
        <v>4</v>
      </c>
      <c r="AQ251" s="2" t="n">
        <v>2</v>
      </c>
      <c r="AR251" s="3" t="s">
        <v>59</v>
      </c>
      <c r="AT251" s="1" t="s">
        <v>54</v>
      </c>
      <c r="AV251" s="17" t="n">
        <f aca="false">IF(AK251&gt;0.5/4,0.5/4,IF(AK251&lt;0.5/-4,0.5/-4,AK251))</f>
        <v>0.00625</v>
      </c>
      <c r="AX251" s="9" t="n">
        <f aca="false">AW251*((O251+P251+U251+V251)*3+C251+H251+Q251+R251)/60+1</f>
        <v>1</v>
      </c>
    </row>
    <row r="252" customFormat="false" ht="12.8" hidden="false" customHeight="false" outlineLevel="0" collapsed="false">
      <c r="A252" s="1" t="n">
        <v>251</v>
      </c>
      <c r="B252" s="1" t="s">
        <v>497</v>
      </c>
      <c r="C252" s="1" t="n">
        <v>9</v>
      </c>
      <c r="H252" s="3" t="n">
        <v>7</v>
      </c>
      <c r="O252" s="3" t="n">
        <v>2</v>
      </c>
      <c r="W252" s="3" t="n">
        <v>1</v>
      </c>
      <c r="X252" s="1" t="n">
        <v>1</v>
      </c>
      <c r="Y252" s="1" t="n">
        <v>1</v>
      </c>
      <c r="Z252" s="1" t="n">
        <v>1</v>
      </c>
      <c r="AA252" s="2" t="n">
        <v>0.5</v>
      </c>
      <c r="AB252" s="22" t="s">
        <v>498</v>
      </c>
      <c r="AC252" s="5" t="s">
        <v>52</v>
      </c>
      <c r="AD252" s="3" t="n">
        <f aca="false">$C252+$D252*2+$E252*0.5+$F252+$G252*0.5</f>
        <v>9</v>
      </c>
      <c r="AE252" s="1" t="n">
        <f aca="false">$H252+$I252*3+$J252*0.5+$K252+$L252*0.5+$M252*0.1+$N252*0.2</f>
        <v>7</v>
      </c>
      <c r="AF252" s="1" t="n">
        <f aca="false">$AD252*$W252*$AA252-1.5*$AE252*$X252</f>
        <v>-6</v>
      </c>
      <c r="AG252" s="1" t="n">
        <f aca="false">$O252*$Y252-2*($P252*$Z252+R252)</f>
        <v>2</v>
      </c>
      <c r="AH252" s="1" t="n">
        <f aca="false">IF($AG252&lt;0,$AG252*1.5,$AG252*3)</f>
        <v>6</v>
      </c>
      <c r="AI252" s="1" t="n">
        <f aca="false">(Q252+S252+U252)*2-(T252+V252)*3</f>
        <v>0</v>
      </c>
      <c r="AJ252" s="2" t="n">
        <f aca="false">AF252+AH252+AI252</f>
        <v>0</v>
      </c>
      <c r="AK252" s="6" t="n">
        <f aca="false">AJ252/(AD252+AE252*1.5+(O252+P252+R252+T252+V252)*3+(Q252+S252+U252)*2)</f>
        <v>0</v>
      </c>
      <c r="AL252" s="7" t="n">
        <f aca="false">0.5+AK252*4</f>
        <v>0.5</v>
      </c>
      <c r="AM252" s="3" t="str">
        <f aca="false">IF(AC252="","",IF(AC252="分","分",IF(AJ252=0,"分",IF(AC252="攻",IF(AJ252&gt;0,"一致","不一致"),IF(AJ252&gt;=0,"不一致","一致")))))</f>
        <v>分</v>
      </c>
      <c r="AN252" s="8" t="n">
        <f aca="false">IF(AC252="","",ABS(AK252))</f>
        <v>0</v>
      </c>
      <c r="AO252" s="3" t="n">
        <f aca="false">AP252-AQ252</f>
        <v>-1</v>
      </c>
      <c r="AP252" s="1" t="n">
        <v>2</v>
      </c>
      <c r="AQ252" s="2" t="n">
        <v>3</v>
      </c>
      <c r="AR252" s="3" t="s">
        <v>54</v>
      </c>
      <c r="AT252" s="1" t="s">
        <v>59</v>
      </c>
      <c r="AV252" s="17" t="n">
        <f aca="false">IF(AK252&gt;0.5/4,0.5/4,IF(AK252&lt;0.5/-4,0.5/-4,AK252))</f>
        <v>0</v>
      </c>
      <c r="AX252" s="9" t="n">
        <f aca="false">AW252*((O252+P252+U252+V252)*3+C252+H252+Q252+R252)/60+1</f>
        <v>1</v>
      </c>
    </row>
    <row r="253" customFormat="false" ht="12.8" hidden="false" customHeight="false" outlineLevel="0" collapsed="false">
      <c r="A253" s="1" t="n">
        <v>252</v>
      </c>
      <c r="B253" s="1" t="s">
        <v>499</v>
      </c>
      <c r="C253" s="1" t="n">
        <v>21</v>
      </c>
      <c r="E253" s="1" t="n">
        <v>1</v>
      </c>
      <c r="G253" s="2" t="n">
        <v>4</v>
      </c>
      <c r="H253" s="3" t="n">
        <v>13.5</v>
      </c>
      <c r="N253" s="2" t="n">
        <v>3</v>
      </c>
      <c r="W253" s="3" t="n">
        <v>1</v>
      </c>
      <c r="X253" s="1" t="n">
        <v>1</v>
      </c>
      <c r="Y253" s="1" t="n">
        <v>1</v>
      </c>
      <c r="Z253" s="1" t="n">
        <v>1</v>
      </c>
      <c r="AA253" s="2" t="n">
        <v>0.75</v>
      </c>
      <c r="AB253" s="24" t="s">
        <v>500</v>
      </c>
      <c r="AC253" s="5" t="s">
        <v>52</v>
      </c>
      <c r="AD253" s="3" t="n">
        <f aca="false">$C253+$D253*2+$E253*0.5+$F253+$G253*0.5</f>
        <v>23.5</v>
      </c>
      <c r="AE253" s="1" t="n">
        <f aca="false">$H253+$I253*3+$J253*0.5+$K253+$L253*0.5+$M253*0.1+$N253*0.2</f>
        <v>14.1</v>
      </c>
      <c r="AF253" s="1" t="n">
        <f aca="false">$AD253*$W253*$AA253-1.5*$AE253*$X253</f>
        <v>-3.525</v>
      </c>
      <c r="AG253" s="1" t="n">
        <f aca="false">$O253*$Y253-2*($P253*$Z253+R253)</f>
        <v>0</v>
      </c>
      <c r="AH253" s="1" t="n">
        <f aca="false">IF($AG253&lt;0,$AG253*1.5,$AG253*3)</f>
        <v>0</v>
      </c>
      <c r="AI253" s="1" t="n">
        <f aca="false">(Q253+S253+U253)*2-(T253+V253)*3</f>
        <v>0</v>
      </c>
      <c r="AJ253" s="2" t="n">
        <f aca="false">AF253+AH253+AI253</f>
        <v>-3.525</v>
      </c>
      <c r="AK253" s="6" t="n">
        <f aca="false">AJ253/(AD253+AE253*1.5+(O253+P253+R253+T253+V253)*3+(Q253+S253+U253)*2)</f>
        <v>-0.0789473684210526</v>
      </c>
      <c r="AL253" s="7" t="n">
        <f aca="false">0.5+AK253*4</f>
        <v>0.18421052631579</v>
      </c>
      <c r="AM253" s="3" t="str">
        <f aca="false">IF(AC253="","",IF(AC253="分","分",IF(AJ253=0,"分",IF(AC253="攻",IF(AJ253&gt;0,"一致","不一致"),IF(AJ253&gt;=0,"不一致","一致")))))</f>
        <v>一致</v>
      </c>
      <c r="AN253" s="8" t="n">
        <f aca="false">IF(AC253="","",ABS(AK253))</f>
        <v>0.0789473684210526</v>
      </c>
      <c r="AO253" s="3" t="n">
        <f aca="false">AP253-AQ253</f>
        <v>-1</v>
      </c>
      <c r="AP253" s="1" t="n">
        <v>3</v>
      </c>
      <c r="AQ253" s="2" t="n">
        <v>4</v>
      </c>
      <c r="AR253" s="3" t="s">
        <v>97</v>
      </c>
      <c r="AT253" s="1" t="s">
        <v>73</v>
      </c>
      <c r="AV253" s="17" t="n">
        <f aca="false">IF(AK253&gt;0.5/4,0.5/4,IF(AK253&lt;0.5/-4,0.5/-4,AK253))</f>
        <v>-0.0789473684210526</v>
      </c>
      <c r="AX253" s="9" t="n">
        <f aca="false">AW253*((O253+P253+U253+V253)*3+C253+H253+Q253+R253)/60+1</f>
        <v>1</v>
      </c>
    </row>
    <row r="254" customFormat="false" ht="12.8" hidden="false" customHeight="false" outlineLevel="0" collapsed="false">
      <c r="A254" s="1" t="n">
        <v>253</v>
      </c>
      <c r="B254" s="1" t="s">
        <v>501</v>
      </c>
      <c r="C254" s="1" t="n">
        <v>7.5</v>
      </c>
      <c r="H254" s="3" t="n">
        <v>8</v>
      </c>
      <c r="L254" s="4" t="n">
        <v>2</v>
      </c>
      <c r="M254" s="4" t="n">
        <v>18</v>
      </c>
      <c r="O254" s="3" t="n">
        <v>2</v>
      </c>
      <c r="R254" s="1" t="n">
        <v>1</v>
      </c>
      <c r="W254" s="3" t="n">
        <v>1.1</v>
      </c>
      <c r="X254" s="1" t="n">
        <v>1</v>
      </c>
      <c r="Y254" s="1" t="n">
        <v>1</v>
      </c>
      <c r="Z254" s="1" t="n">
        <v>1</v>
      </c>
      <c r="AA254" s="2" t="n">
        <v>1</v>
      </c>
      <c r="AB254" s="26" t="s">
        <v>471</v>
      </c>
      <c r="AC254" s="26" t="s">
        <v>52</v>
      </c>
      <c r="AD254" s="27" t="n">
        <f aca="false">$C254+$D254*2+$E254*0.5+$F254+$G254*0.5</f>
        <v>7.5</v>
      </c>
      <c r="AE254" s="28" t="n">
        <f aca="false">$H254+$I254*3+$J254*0.5+$K254+$L254*0.5+$M254*0.1+$N254*0.2</f>
        <v>10.8</v>
      </c>
      <c r="AF254" s="28" t="n">
        <f aca="false">$AD254*$W254*$AA254-$AE254*$X254</f>
        <v>-2.55</v>
      </c>
      <c r="AG254" s="28" t="n">
        <f aca="false">$O254*$Y254-($P254*$Z254)</f>
        <v>2</v>
      </c>
      <c r="AH254" s="28" t="n">
        <f aca="false">AG254*3</f>
        <v>6</v>
      </c>
      <c r="AI254" s="28" t="n">
        <f aca="false">(Q254+S254+U254-R254-T254-V254)*3</f>
        <v>-3</v>
      </c>
      <c r="AJ254" s="30" t="n">
        <f aca="false">AF254+AH254+AI254</f>
        <v>0.449999999999999</v>
      </c>
      <c r="AK254" s="31" t="n">
        <f aca="false">AJ254/(AD254+AE254+SUM(O254:V254)*3)</f>
        <v>0.0164835164835165</v>
      </c>
      <c r="AL254" s="7" t="n">
        <f aca="false">0.5+AK254*4</f>
        <v>0.565934065934066</v>
      </c>
      <c r="AM254" s="3" t="str">
        <f aca="false">IF(AC254="","",IF(AC254="分","分",IF(AJ254=0,"分",IF(AC254="攻",IF(AJ254&gt;0,"一致","不一致"),IF(AJ254&gt;=0,"不一致","一致")))))</f>
        <v>不一致</v>
      </c>
      <c r="AN254" s="8" t="n">
        <f aca="false">IF(AC254="","",ABS(AK254))</f>
        <v>0.0164835164835165</v>
      </c>
      <c r="AO254" s="3" t="n">
        <f aca="false">AP254-AQ254</f>
        <v>1</v>
      </c>
      <c r="AP254" s="1" t="n">
        <v>4</v>
      </c>
      <c r="AQ254" s="2" t="n">
        <v>3</v>
      </c>
      <c r="AR254" s="3" t="s">
        <v>439</v>
      </c>
      <c r="AT254" s="1" t="s">
        <v>332</v>
      </c>
      <c r="AV254" s="17" t="n">
        <f aca="false">IF(AK254&gt;0.5/4,0.5/4,IF(AK254&lt;0.5/-4,0.5/-4,AK254))</f>
        <v>0.0164835164835165</v>
      </c>
      <c r="AX254" s="9" t="n">
        <f aca="false">AW254*((O254+P254+U254+V254)*3+C254+H254+Q254+R254)/60+1</f>
        <v>1</v>
      </c>
    </row>
    <row r="255" customFormat="false" ht="12.8" hidden="false" customHeight="false" outlineLevel="0" collapsed="false">
      <c r="A255" s="1" t="n">
        <v>254</v>
      </c>
      <c r="B255" s="1" t="s">
        <v>502</v>
      </c>
      <c r="C255" s="1" t="n">
        <v>14</v>
      </c>
      <c r="E255" s="1" t="n">
        <v>1</v>
      </c>
      <c r="G255" s="2" t="n">
        <v>2</v>
      </c>
      <c r="H255" s="3" t="n">
        <v>5</v>
      </c>
      <c r="O255" s="3" t="n">
        <v>2</v>
      </c>
      <c r="R255" s="1" t="n">
        <v>2</v>
      </c>
      <c r="W255" s="3" t="n">
        <v>1.2</v>
      </c>
      <c r="X255" s="1" t="n">
        <v>1</v>
      </c>
      <c r="Y255" s="1" t="n">
        <v>1</v>
      </c>
      <c r="Z255" s="1" t="n">
        <v>1</v>
      </c>
      <c r="AA255" s="2" t="n">
        <v>0.5</v>
      </c>
      <c r="AB255" s="22" t="s">
        <v>107</v>
      </c>
      <c r="AC255" s="5" t="s">
        <v>58</v>
      </c>
      <c r="AD255" s="3" t="n">
        <f aca="false">$C255+$D255*2+$E255*0.5+$F255+$G255*0.5</f>
        <v>15.5</v>
      </c>
      <c r="AE255" s="1" t="n">
        <f aca="false">$H255+$I255*3+$J255*0.5+$K255+$L255*0.5+$M255*0.1+$N255*0.2</f>
        <v>5</v>
      </c>
      <c r="AF255" s="1" t="n">
        <f aca="false">$AD255*$W255*$AA255-1.5*$AE255*$X255</f>
        <v>1.8</v>
      </c>
      <c r="AG255" s="1" t="n">
        <f aca="false">$O255*$Y255-2*($P255*$Z255+R255)</f>
        <v>-2</v>
      </c>
      <c r="AH255" s="1" t="n">
        <f aca="false">IF($AG255&lt;0,$AG255*1.5,$AG255*3)</f>
        <v>-3</v>
      </c>
      <c r="AI255" s="1" t="n">
        <f aca="false">(Q255+S255+U255)*2-(T255+V255)*3</f>
        <v>0</v>
      </c>
      <c r="AJ255" s="2" t="n">
        <f aca="false">AF255+AH255+AI255</f>
        <v>-1.2</v>
      </c>
      <c r="AK255" s="6" t="n">
        <f aca="false">AJ255/(AD255+AE255*1.5+(O255+P255+R255+T255+V255)*3+(Q255+S255+U255)*2)</f>
        <v>-0.0342857142857143</v>
      </c>
      <c r="AL255" s="7" t="n">
        <f aca="false">0.5+AK255*4</f>
        <v>0.362857142857143</v>
      </c>
      <c r="AM255" s="3" t="str">
        <f aca="false">IF(AC255="","",IF(AC255="分","分",IF(AJ255=0,"分",IF(AC255="攻",IF(AJ255&gt;0,"一致","不一致"),IF(AJ255&gt;=0,"不一致","一致")))))</f>
        <v>不一致</v>
      </c>
      <c r="AN255" s="8" t="n">
        <f aca="false">IF(AC255="","",ABS(AK255))</f>
        <v>0.0342857142857143</v>
      </c>
      <c r="AO255" s="3" t="n">
        <f aca="false">AP255-AQ255</f>
        <v>2</v>
      </c>
      <c r="AP255" s="1" t="n">
        <v>5</v>
      </c>
      <c r="AQ255" s="2" t="n">
        <v>3</v>
      </c>
      <c r="AR255" s="3" t="s">
        <v>54</v>
      </c>
      <c r="AT255" s="1" t="s">
        <v>59</v>
      </c>
      <c r="AV255" s="17" t="n">
        <f aca="false">IF(AK255&gt;0.5/4,0.5/4,IF(AK255&lt;0.5/-4,0.5/-4,AK255))</f>
        <v>-0.0342857142857143</v>
      </c>
      <c r="AX255" s="9" t="n">
        <f aca="false">AW255*((O255+P255+U255+V255)*3+C255+H255+Q255+R255)/60+1</f>
        <v>1</v>
      </c>
    </row>
    <row r="256" customFormat="false" ht="12.8" hidden="false" customHeight="false" outlineLevel="0" collapsed="false">
      <c r="A256" s="1" t="n">
        <v>255</v>
      </c>
      <c r="B256" s="1" t="s">
        <v>503</v>
      </c>
      <c r="C256" s="1" t="n">
        <v>13</v>
      </c>
      <c r="E256" s="1" t="n">
        <v>1</v>
      </c>
      <c r="H256" s="3" t="n">
        <v>12</v>
      </c>
      <c r="J256" s="1" t="n">
        <v>1</v>
      </c>
      <c r="O256" s="3" t="n">
        <v>7</v>
      </c>
      <c r="P256" s="1" t="n">
        <v>6</v>
      </c>
      <c r="R256" s="1" t="n">
        <v>3</v>
      </c>
      <c r="W256" s="3" t="n">
        <v>1.2</v>
      </c>
      <c r="X256" s="1" t="n">
        <v>0.9</v>
      </c>
      <c r="Y256" s="1" t="n">
        <v>1</v>
      </c>
      <c r="Z256" s="1" t="n">
        <v>0.25</v>
      </c>
      <c r="AA256" s="2" t="n">
        <v>1</v>
      </c>
      <c r="AB256" s="5" t="s">
        <v>504</v>
      </c>
      <c r="AC256" s="5" t="s">
        <v>58</v>
      </c>
      <c r="AD256" s="3" t="n">
        <f aca="false">$C256+$D256*2+$E256*0.5+$F256+$G256*0.5</f>
        <v>13.5</v>
      </c>
      <c r="AE256" s="1" t="n">
        <f aca="false">$H256+$I256*3+$J256*0.5+$K256+$L256*0.5+$M256*0.1+$N256*0.2</f>
        <v>12.5</v>
      </c>
      <c r="AF256" s="1" t="n">
        <f aca="false">$AD256*$W256*$AA256-1.5*$AE256*$X256</f>
        <v>-0.675000000000001</v>
      </c>
      <c r="AG256" s="1" t="n">
        <f aca="false">$O256*$Y256-2*($P256*$Z256+R256)</f>
        <v>-2</v>
      </c>
      <c r="AH256" s="1" t="n">
        <f aca="false">IF($AG256&lt;0,$AG256*1.5,$AG256*3)</f>
        <v>-3</v>
      </c>
      <c r="AI256" s="1" t="n">
        <f aca="false">(Q256+S256+U256)*2-(T256+V256)*3</f>
        <v>0</v>
      </c>
      <c r="AJ256" s="2" t="n">
        <f aca="false">AF256+AH256+AI256</f>
        <v>-3.675</v>
      </c>
      <c r="AK256" s="6" t="n">
        <f aca="false">AJ256/(AD256+AE256*1.5+(O256+P256+R256+T256+V256)*3+(Q256+S256+U256)*2)</f>
        <v>-0.0457943925233645</v>
      </c>
      <c r="AL256" s="7" t="n">
        <f aca="false">0.5+AK256*4</f>
        <v>0.316822429906542</v>
      </c>
      <c r="AM256" s="3" t="str">
        <f aca="false">IF(AC256="","",IF(AC256="分","分",IF(AJ256=0,"分",IF(AC256="攻",IF(AJ256&gt;0,"一致","不一致"),IF(AJ256&gt;=0,"不一致","一致")))))</f>
        <v>不一致</v>
      </c>
      <c r="AN256" s="8" t="n">
        <f aca="false">IF(AC256="","",ABS(AK256))</f>
        <v>0.0457943925233645</v>
      </c>
      <c r="AO256" s="3" t="n">
        <f aca="false">AP256-AQ256</f>
        <v>1</v>
      </c>
      <c r="AP256" s="1" t="n">
        <v>5</v>
      </c>
      <c r="AQ256" s="2" t="n">
        <v>4</v>
      </c>
      <c r="AR256" s="3" t="s">
        <v>54</v>
      </c>
      <c r="AT256" s="1" t="s">
        <v>53</v>
      </c>
      <c r="AV256" s="17" t="n">
        <f aca="false">IF(AK256&gt;0.5/4,0.5/4,IF(AK256&lt;0.5/-4,0.5/-4,AK256))</f>
        <v>-0.0457943925233645</v>
      </c>
      <c r="AX256" s="9" t="n">
        <f aca="false">AW256*((O256+P256+U256+V256)*3+C256+H256+Q256+R256)/60+1</f>
        <v>1</v>
      </c>
    </row>
    <row r="257" customFormat="false" ht="12.8" hidden="false" customHeight="false" outlineLevel="0" collapsed="false">
      <c r="A257" s="1" t="n">
        <v>256</v>
      </c>
      <c r="B257" s="1" t="s">
        <v>505</v>
      </c>
      <c r="C257" s="1" t="n">
        <v>13</v>
      </c>
      <c r="E257" s="1" t="n">
        <v>1</v>
      </c>
      <c r="H257" s="1" t="n">
        <v>12.5</v>
      </c>
      <c r="O257" s="3" t="n">
        <v>7</v>
      </c>
      <c r="P257" s="1" t="n">
        <v>4</v>
      </c>
      <c r="Q257" s="1" t="n">
        <v>2</v>
      </c>
      <c r="R257" s="1" t="n">
        <v>3</v>
      </c>
      <c r="T257" s="20" t="n">
        <v>3</v>
      </c>
      <c r="W257" s="3" t="n">
        <v>1</v>
      </c>
      <c r="X257" s="1" t="n">
        <v>1</v>
      </c>
      <c r="Y257" s="1" t="n">
        <v>1</v>
      </c>
      <c r="Z257" s="1" t="n">
        <v>0.5</v>
      </c>
      <c r="AA257" s="2" t="n">
        <v>1</v>
      </c>
      <c r="AB257" s="5" t="s">
        <v>506</v>
      </c>
      <c r="AC257" s="5" t="s">
        <v>52</v>
      </c>
      <c r="AD257" s="3" t="n">
        <f aca="false">$C257+$D257*2+$E257*0.5+$F257+$G257*0.5</f>
        <v>13.5</v>
      </c>
      <c r="AE257" s="1" t="n">
        <f aca="false">$H257+$I257*3+$J257*0.5+$K257+$L257*0.5+$M257*0.1+$N257*0.2</f>
        <v>12.5</v>
      </c>
      <c r="AF257" s="1" t="n">
        <f aca="false">$AD257*$W257*$AA257-1.5*$AE257*$X257</f>
        <v>-5.25</v>
      </c>
      <c r="AG257" s="1" t="n">
        <f aca="false">$O257*$Y257-2*($P257*$Z257+R257)</f>
        <v>-3</v>
      </c>
      <c r="AH257" s="1" t="n">
        <f aca="false">IF($AG257&lt;0,$AG257*1.5,$AG257*3)</f>
        <v>-4.5</v>
      </c>
      <c r="AI257" s="1" t="n">
        <f aca="false">(Q257+S257+U257)*2-(T257+V257)*3</f>
        <v>-5</v>
      </c>
      <c r="AJ257" s="2" t="n">
        <f aca="false">AF257+AH257+AI257</f>
        <v>-14.75</v>
      </c>
      <c r="AK257" s="6" t="n">
        <f aca="false">AJ257/(AD257+AE257*1.5+(O257+P257+R257+T257+V257)*3+(Q257+S257+U257)*2)</f>
        <v>-0.169054441260745</v>
      </c>
      <c r="AL257" s="7" t="n">
        <f aca="false">0.5+AK257*4</f>
        <v>-0.17621776504298</v>
      </c>
      <c r="AM257" s="3" t="str">
        <f aca="false">IF(AC257="","",IF(AC257="分","分",IF(AJ257=0,"分",IF(AC257="攻",IF(AJ257&gt;0,"一致","不一致"),IF(AJ257&gt;=0,"不一致","一致")))))</f>
        <v>一致</v>
      </c>
      <c r="AN257" s="8" t="n">
        <f aca="false">IF(AC257="","",ABS(AK257))</f>
        <v>0.169054441260745</v>
      </c>
      <c r="AO257" s="3" t="n">
        <f aca="false">AP257-AQ257</f>
        <v>1</v>
      </c>
      <c r="AP257" s="1" t="n">
        <v>3</v>
      </c>
      <c r="AQ257" s="2" t="n">
        <v>2</v>
      </c>
      <c r="AR257" s="3" t="s">
        <v>54</v>
      </c>
      <c r="AT257" s="1" t="s">
        <v>59</v>
      </c>
      <c r="AV257" s="17" t="n">
        <f aca="false">IF(AK257&gt;0.5/4,0.5/4,IF(AK257&lt;0.5/-4,0.5/-4,AK257))</f>
        <v>-0.125</v>
      </c>
      <c r="AX257" s="9" t="n">
        <f aca="false">AW257*((O257+P257+U257+V257)*3+C257+H257+Q257+R257)/60+1</f>
        <v>1</v>
      </c>
    </row>
    <row r="258" customFormat="false" ht="12.8" hidden="false" customHeight="false" outlineLevel="0" collapsed="false">
      <c r="A258" s="1" t="n">
        <v>257</v>
      </c>
      <c r="B258" s="1" t="s">
        <v>507</v>
      </c>
      <c r="C258" s="1" t="n">
        <v>18</v>
      </c>
      <c r="H258" s="3" t="n">
        <v>20</v>
      </c>
      <c r="O258" s="3" t="n">
        <v>10</v>
      </c>
      <c r="R258" s="1" t="n">
        <v>4</v>
      </c>
      <c r="W258" s="3" t="n">
        <v>1</v>
      </c>
      <c r="X258" s="1" t="n">
        <v>0.7</v>
      </c>
      <c r="Y258" s="1" t="n">
        <v>1</v>
      </c>
      <c r="Z258" s="1" t="n">
        <v>1</v>
      </c>
      <c r="AA258" s="2" t="n">
        <v>0.5</v>
      </c>
      <c r="AB258" s="22" t="s">
        <v>508</v>
      </c>
      <c r="AC258" s="5" t="s">
        <v>52</v>
      </c>
      <c r="AD258" s="3" t="n">
        <f aca="false">$C258+$D258*2+$E258*0.5+$F258+$G258*0.5</f>
        <v>18</v>
      </c>
      <c r="AE258" s="1" t="n">
        <f aca="false">$H258+$I258*3+$J258*0.5+$K258+$L258*0.5+$M258*0.1+$N258*0.2</f>
        <v>20</v>
      </c>
      <c r="AF258" s="1" t="n">
        <f aca="false">$AD258*$W258*$AA258-1.5*$AE258*$X258</f>
        <v>-12</v>
      </c>
      <c r="AG258" s="1" t="n">
        <f aca="false">$O258*$Y258-2*($P258*$Z258+R258)</f>
        <v>2</v>
      </c>
      <c r="AH258" s="1" t="n">
        <f aca="false">IF($AG258&lt;0,$AG258*1.5,$AG258*3)</f>
        <v>6</v>
      </c>
      <c r="AI258" s="1" t="n">
        <f aca="false">(Q258+S258+U258)*2-(T258+V258)*3</f>
        <v>0</v>
      </c>
      <c r="AJ258" s="2" t="n">
        <f aca="false">AF258+AH258+AI258</f>
        <v>-6</v>
      </c>
      <c r="AK258" s="6" t="n">
        <f aca="false">AJ258/(AD258+AE258*1.5+(O258+P258+R258+T258+V258)*3+(Q258+S258+U258)*2)</f>
        <v>-0.0666666666666667</v>
      </c>
      <c r="AL258" s="7" t="n">
        <f aca="false">0.5+AK258*4</f>
        <v>0.233333333333333</v>
      </c>
      <c r="AM258" s="3" t="str">
        <f aca="false">IF(AC258="","",IF(AC258="分","分",IF(AJ258=0,"分",IF(AC258="攻",IF(AJ258&gt;0,"一致","不一致"),IF(AJ258&gt;=0,"不一致","一致")))))</f>
        <v>一致</v>
      </c>
      <c r="AN258" s="8" t="n">
        <f aca="false">IF(AC258="","",ABS(AK258))</f>
        <v>0.0666666666666667</v>
      </c>
      <c r="AO258" s="3" t="n">
        <f aca="false">AP258-AQ258</f>
        <v>1</v>
      </c>
      <c r="AP258" s="1" t="n">
        <v>3</v>
      </c>
      <c r="AQ258" s="2" t="n">
        <v>2</v>
      </c>
      <c r="AR258" s="3" t="s">
        <v>97</v>
      </c>
      <c r="AT258" s="1" t="s">
        <v>194</v>
      </c>
      <c r="AV258" s="17" t="n">
        <f aca="false">IF(AK258&gt;0.5/4,0.5/4,IF(AK258&lt;0.5/-4,0.5/-4,AK258))</f>
        <v>-0.0666666666666667</v>
      </c>
      <c r="AX258" s="9" t="n">
        <f aca="false">AW258*((O258+P258+U258+V258)*3+C258+H258+Q258+R258)/60+1</f>
        <v>1</v>
      </c>
    </row>
    <row r="259" customFormat="false" ht="12.8" hidden="false" customHeight="false" outlineLevel="0" collapsed="false">
      <c r="A259" s="1" t="n">
        <v>258</v>
      </c>
      <c r="B259" s="1" t="s">
        <v>509</v>
      </c>
      <c r="C259" s="1" t="n">
        <v>12</v>
      </c>
      <c r="H259" s="3" t="n">
        <v>9.5</v>
      </c>
      <c r="O259" s="3" t="n">
        <v>5</v>
      </c>
      <c r="P259" s="1" t="n">
        <v>3</v>
      </c>
      <c r="R259" s="34" t="n">
        <v>1</v>
      </c>
      <c r="W259" s="3" t="n">
        <v>1</v>
      </c>
      <c r="X259" s="1" t="n">
        <v>1</v>
      </c>
      <c r="Y259" s="1" t="n">
        <v>1</v>
      </c>
      <c r="Z259" s="1" t="n">
        <v>1</v>
      </c>
      <c r="AA259" s="2" t="n">
        <v>1</v>
      </c>
      <c r="AB259" s="5" t="s">
        <v>510</v>
      </c>
      <c r="AC259" s="5" t="s">
        <v>52</v>
      </c>
      <c r="AD259" s="3" t="n">
        <f aca="false">$C259+$D259*2+$E259*0.5+$F259+$G259*0.5</f>
        <v>12</v>
      </c>
      <c r="AE259" s="1" t="n">
        <f aca="false">$H259+$I259*3+$J259*0.5+$K259+$L259*0.5+$M259*0.1+$N259*0.2</f>
        <v>9.5</v>
      </c>
      <c r="AF259" s="1" t="n">
        <f aca="false">$AD259*$W259*$AA259-1.5*$AE259*$X259</f>
        <v>-2.25</v>
      </c>
      <c r="AG259" s="1" t="n">
        <f aca="false">$O259*$Y259-2*($P259*$Z259+R259)</f>
        <v>-3</v>
      </c>
      <c r="AH259" s="1" t="n">
        <f aca="false">IF($AG259&lt;0,$AG259*1.5,$AG259*3)</f>
        <v>-4.5</v>
      </c>
      <c r="AI259" s="1" t="n">
        <f aca="false">(Q259+S259+U259)*2-(T259+V259)*3</f>
        <v>0</v>
      </c>
      <c r="AJ259" s="2" t="n">
        <f aca="false">AF259+AH259+AI259</f>
        <v>-6.75</v>
      </c>
      <c r="AK259" s="6" t="n">
        <f aca="false">AJ259/(AD259+AE259*1.5+(O259+P259+R259+T259+V259)*3+(Q259+S259+U259)*2)</f>
        <v>-0.126760563380282</v>
      </c>
      <c r="AL259" s="7" t="n">
        <f aca="false">0.5+AK259*4</f>
        <v>-0.00704225352112675</v>
      </c>
      <c r="AM259" s="3" t="str">
        <f aca="false">IF(AC259="","",IF(AC259="分","分",IF(AJ259=0,"分",IF(AC259="攻",IF(AJ259&gt;0,"一致","不一致"),IF(AJ259&gt;=0,"不一致","一致")))))</f>
        <v>一致</v>
      </c>
      <c r="AN259" s="8" t="n">
        <f aca="false">IF(AC259="","",ABS(AK259))</f>
        <v>0.126760563380282</v>
      </c>
      <c r="AO259" s="3" t="n">
        <f aca="false">AP259-AQ259</f>
        <v>1</v>
      </c>
      <c r="AP259" s="1" t="n">
        <v>4</v>
      </c>
      <c r="AQ259" s="2" t="n">
        <v>3</v>
      </c>
      <c r="AR259" s="3" t="s">
        <v>54</v>
      </c>
      <c r="AT259" s="1" t="s">
        <v>143</v>
      </c>
      <c r="AV259" s="17" t="n">
        <f aca="false">IF(AK259&gt;0.5/4,0.5/4,IF(AK259&lt;0.5/-4,0.5/-4,AK259))</f>
        <v>-0.125</v>
      </c>
      <c r="AX259" s="9" t="n">
        <f aca="false">AW259*((O259+P259+U259+V259)*3+C259+H259+Q259+R259)/60+1</f>
        <v>1</v>
      </c>
    </row>
    <row r="260" customFormat="false" ht="12.8" hidden="false" customHeight="false" outlineLevel="0" collapsed="false">
      <c r="A260" s="1" t="n">
        <v>259</v>
      </c>
      <c r="B260" s="1" t="s">
        <v>511</v>
      </c>
      <c r="C260" s="1" t="n">
        <v>25</v>
      </c>
      <c r="H260" s="3" t="n">
        <v>11.5</v>
      </c>
      <c r="W260" s="3" t="n">
        <v>0.6</v>
      </c>
      <c r="X260" s="1" t="n">
        <v>1</v>
      </c>
      <c r="Y260" s="1" t="n">
        <v>1</v>
      </c>
      <c r="Z260" s="1" t="n">
        <v>1</v>
      </c>
      <c r="AA260" s="2" t="n">
        <v>1</v>
      </c>
      <c r="AC260" s="5" t="s">
        <v>52</v>
      </c>
      <c r="AD260" s="3" t="n">
        <f aca="false">$C260+$D260*2+$E260*0.5+$F260+$G260*0.5</f>
        <v>25</v>
      </c>
      <c r="AE260" s="1" t="n">
        <f aca="false">$H260+$I260*3+$J260*0.5+$K260+$L260*0.5+$M260*0.1+$N260*0.2</f>
        <v>11.5</v>
      </c>
      <c r="AF260" s="1" t="n">
        <f aca="false">$AD260*$W260*$AA260-1.5*$AE260*$X260</f>
        <v>-2.25</v>
      </c>
      <c r="AG260" s="1" t="n">
        <f aca="false">$O260*$Y260-2*($P260*$Z260+R260)</f>
        <v>0</v>
      </c>
      <c r="AH260" s="1" t="n">
        <f aca="false">IF($AG260&lt;0,$AG260*1.5,$AG260*3)</f>
        <v>0</v>
      </c>
      <c r="AI260" s="1" t="n">
        <f aca="false">(Q260+S260+U260)*2-(T260+V260)*3</f>
        <v>0</v>
      </c>
      <c r="AJ260" s="2" t="n">
        <f aca="false">AF260+AH260+AI260</f>
        <v>-2.25</v>
      </c>
      <c r="AK260" s="6" t="n">
        <f aca="false">AJ260/(AD260+AE260*1.5+(O260+P260+R260+T260+V260)*3+(Q260+S260+U260)*2)</f>
        <v>-0.0532544378698225</v>
      </c>
      <c r="AL260" s="7" t="n">
        <f aca="false">0.5+AK260*4</f>
        <v>0.28698224852071</v>
      </c>
      <c r="AM260" s="3" t="str">
        <f aca="false">IF(AC260="","",IF(AC260="分","分",IF(AJ260=0,"分",IF(AC260="攻",IF(AJ260&gt;0,"一致","不一致"),IF(AJ260&gt;=0,"不一致","一致")))))</f>
        <v>一致</v>
      </c>
      <c r="AN260" s="8" t="n">
        <f aca="false">IF(AC260="","",ABS(AK260))</f>
        <v>0.0532544378698225</v>
      </c>
      <c r="AO260" s="3" t="n">
        <f aca="false">AP260-AQ260</f>
        <v>0</v>
      </c>
      <c r="AP260" s="1" t="n">
        <v>3</v>
      </c>
      <c r="AQ260" s="2" t="n">
        <v>3</v>
      </c>
      <c r="AR260" s="3" t="s">
        <v>105</v>
      </c>
      <c r="AT260" s="1" t="s">
        <v>143</v>
      </c>
      <c r="AV260" s="17" t="n">
        <f aca="false">IF(AK260&gt;0.5/4,0.5/4,IF(AK260&lt;0.5/-4,0.5/-4,AK260))</f>
        <v>-0.0532544378698225</v>
      </c>
      <c r="AX260" s="9" t="n">
        <f aca="false">AW260*((O260+P260+U260+V260)*3+C260+H260+Q260+R260)/60+1</f>
        <v>1</v>
      </c>
    </row>
    <row r="261" customFormat="false" ht="12.8" hidden="false" customHeight="false" outlineLevel="0" collapsed="false">
      <c r="A261" s="1" t="n">
        <v>260</v>
      </c>
      <c r="B261" s="4" t="s">
        <v>512</v>
      </c>
      <c r="C261" s="1" t="n">
        <v>28</v>
      </c>
      <c r="E261" s="1" t="n">
        <v>1</v>
      </c>
      <c r="H261" s="3" t="n">
        <v>17</v>
      </c>
      <c r="J261" s="1" t="n">
        <v>1</v>
      </c>
      <c r="O261" s="3" t="n">
        <v>6</v>
      </c>
      <c r="R261" s="1" t="n">
        <v>1</v>
      </c>
      <c r="S261" s="1" t="n">
        <v>1</v>
      </c>
      <c r="W261" s="3" t="n">
        <v>0.6</v>
      </c>
      <c r="X261" s="1" t="n">
        <v>1</v>
      </c>
      <c r="Y261" s="1" t="n">
        <v>1</v>
      </c>
      <c r="Z261" s="1" t="n">
        <v>1</v>
      </c>
      <c r="AA261" s="2" t="n">
        <v>0.75</v>
      </c>
      <c r="AB261" s="24" t="s">
        <v>96</v>
      </c>
      <c r="AC261" s="5" t="s">
        <v>58</v>
      </c>
      <c r="AD261" s="3" t="n">
        <f aca="false">$C261+$D261*2+$E261*0.5+$F261+$G261*0.5</f>
        <v>28.5</v>
      </c>
      <c r="AE261" s="1" t="n">
        <f aca="false">$H261+$I261*3+$J261*0.5+$K261+$L261*0.5+$M261*0.1+$N261*0.2</f>
        <v>17.5</v>
      </c>
      <c r="AF261" s="1" t="n">
        <f aca="false">$AD261*$W261*$AA261-1.5*$AE261*$X261</f>
        <v>-13.425</v>
      </c>
      <c r="AG261" s="1" t="n">
        <f aca="false">$O261*$Y261-2*($P261*$Z261+R261)</f>
        <v>4</v>
      </c>
      <c r="AH261" s="1" t="n">
        <f aca="false">IF($AG261&lt;0,$AG261*1.5,$AG261*3)</f>
        <v>12</v>
      </c>
      <c r="AI261" s="1" t="n">
        <f aca="false">(Q261+S261+U261)*2-(T261+V261)*3</f>
        <v>2</v>
      </c>
      <c r="AJ261" s="2" t="n">
        <f aca="false">AF261+AH261+AI261</f>
        <v>0.574999999999999</v>
      </c>
      <c r="AK261" s="6" t="n">
        <f aca="false">AJ261/(AD261+AE261*1.5+(O261+P261+R261+T261+V261)*3+(Q261+S261+U261)*2)</f>
        <v>0.00739549839228295</v>
      </c>
      <c r="AL261" s="7" t="n">
        <f aca="false">0.5+AK261*4</f>
        <v>0.529581993569132</v>
      </c>
      <c r="AM261" s="3" t="str">
        <f aca="false">IF(AC261="","",IF(AC261="分","分",IF(AJ261=0,"分",IF(AC261="攻",IF(AJ261&gt;0,"一致","不一致"),IF(AJ261&gt;=0,"不一致","一致")))))</f>
        <v>一致</v>
      </c>
      <c r="AN261" s="8" t="n">
        <f aca="false">IF(AC261="","",ABS(AK261))</f>
        <v>0.00739549839228295</v>
      </c>
      <c r="AO261" s="3" t="n">
        <f aca="false">AP261-AQ261</f>
        <v>-2</v>
      </c>
      <c r="AP261" s="1" t="n">
        <v>2</v>
      </c>
      <c r="AQ261" s="2" t="n">
        <v>4</v>
      </c>
      <c r="AR261" s="3" t="s">
        <v>194</v>
      </c>
      <c r="AS261" s="1" t="s">
        <v>73</v>
      </c>
      <c r="AT261" s="1" t="s">
        <v>97</v>
      </c>
      <c r="AV261" s="17" t="n">
        <f aca="false">IF(AK261&gt;0.5/4,0.5/4,IF(AK261&lt;0.5/-4,0.5/-4,AK261))</f>
        <v>0.00739549839228295</v>
      </c>
      <c r="AX261" s="9" t="n">
        <f aca="false">AW261*((O261+P261+U261+V261)*3+C261+H261+Q261+R261)/60+1</f>
        <v>1</v>
      </c>
    </row>
    <row r="262" customFormat="false" ht="12.8" hidden="false" customHeight="false" outlineLevel="0" collapsed="false">
      <c r="A262" s="1" t="n">
        <v>261</v>
      </c>
      <c r="B262" s="1" t="s">
        <v>513</v>
      </c>
      <c r="C262" s="1" t="n">
        <v>13</v>
      </c>
      <c r="H262" s="3" t="n">
        <v>11.5</v>
      </c>
      <c r="K262" s="1" t="n">
        <v>1</v>
      </c>
      <c r="L262" s="4" t="n">
        <v>1</v>
      </c>
      <c r="W262" s="3" t="n">
        <v>1</v>
      </c>
      <c r="X262" s="1" t="n">
        <v>1</v>
      </c>
      <c r="Y262" s="1" t="n">
        <v>1</v>
      </c>
      <c r="Z262" s="1" t="n">
        <v>1</v>
      </c>
      <c r="AA262" s="2" t="n">
        <v>1.5</v>
      </c>
      <c r="AB262" s="18" t="s">
        <v>514</v>
      </c>
      <c r="AC262" s="5" t="s">
        <v>52</v>
      </c>
      <c r="AD262" s="3" t="n">
        <f aca="false">$C262+$D262*2+$E262*0.5+$F262+$G262*0.5</f>
        <v>13</v>
      </c>
      <c r="AE262" s="1" t="n">
        <f aca="false">$H262+$I262*3+$J262*0.5+$K262+$L262*0.5+$M262*0.1+$N262*0.2</f>
        <v>13</v>
      </c>
      <c r="AF262" s="1" t="n">
        <f aca="false">$AD262*$W262*$AA262-1.5*$AE262*$X262</f>
        <v>0</v>
      </c>
      <c r="AG262" s="1" t="n">
        <f aca="false">$O262*$Y262-2*($P262*$Z262+R262)</f>
        <v>0</v>
      </c>
      <c r="AH262" s="1" t="n">
        <f aca="false">IF($AG262&lt;0,$AG262*1.5,$AG262*3)</f>
        <v>0</v>
      </c>
      <c r="AI262" s="1" t="n">
        <f aca="false">(Q262+S262+U262)*2-(T262+V262)*3</f>
        <v>0</v>
      </c>
      <c r="AJ262" s="2" t="n">
        <f aca="false">AF262+AH262+AI262</f>
        <v>0</v>
      </c>
      <c r="AK262" s="6" t="n">
        <f aca="false">AJ262/(AD262+AE262*1.5+(O262+P262+R262+T262+V262)*3+(Q262+S262+U262)*2)</f>
        <v>0</v>
      </c>
      <c r="AL262" s="7" t="n">
        <f aca="false">0.5+AK262*4</f>
        <v>0.5</v>
      </c>
      <c r="AM262" s="3" t="str">
        <f aca="false">IF(AC262="","",IF(AC262="分","分",IF(AJ262=0,"分",IF(AC262="攻",IF(AJ262&gt;0,"一致","不一致"),IF(AJ262&gt;=0,"不一致","一致")))))</f>
        <v>分</v>
      </c>
      <c r="AN262" s="8" t="n">
        <f aca="false">IF(AC262="","",ABS(AK262))</f>
        <v>0</v>
      </c>
      <c r="AO262" s="3" t="n">
        <f aca="false">AP262-AQ262</f>
        <v>0</v>
      </c>
      <c r="AP262" s="1" t="n">
        <v>3</v>
      </c>
      <c r="AQ262" s="2" t="n">
        <v>3</v>
      </c>
      <c r="AR262" s="3" t="s">
        <v>97</v>
      </c>
      <c r="AT262" s="1" t="s">
        <v>59</v>
      </c>
      <c r="AV262" s="17" t="n">
        <f aca="false">IF(AK262&gt;0.5/4,0.5/4,IF(AK262&lt;0.5/-4,0.5/-4,AK262))</f>
        <v>0</v>
      </c>
      <c r="AX262" s="9" t="n">
        <f aca="false">AW262*((O262+P262+U262+V262)*3+C262+H262+Q262+R262)/60+1</f>
        <v>1</v>
      </c>
    </row>
    <row r="263" customFormat="false" ht="12.8" hidden="false" customHeight="false" outlineLevel="0" collapsed="false">
      <c r="A263" s="1" t="n">
        <v>262</v>
      </c>
      <c r="B263" s="1" t="s">
        <v>515</v>
      </c>
      <c r="C263" s="1" t="n">
        <v>11</v>
      </c>
      <c r="E263" s="1" t="n">
        <v>1</v>
      </c>
      <c r="H263" s="3" t="n">
        <v>5.5</v>
      </c>
      <c r="J263" s="1" t="n">
        <v>1</v>
      </c>
      <c r="O263" s="3" t="n">
        <v>6</v>
      </c>
      <c r="R263" s="1" t="n">
        <v>4</v>
      </c>
      <c r="W263" s="3" t="n">
        <v>1.1</v>
      </c>
      <c r="X263" s="1" t="n">
        <v>1.1</v>
      </c>
      <c r="Y263" s="1" t="n">
        <v>1</v>
      </c>
      <c r="Z263" s="1" t="n">
        <v>1</v>
      </c>
      <c r="AA263" s="2" t="n">
        <v>1</v>
      </c>
      <c r="AB263" s="5" t="s">
        <v>375</v>
      </c>
      <c r="AC263" s="5" t="s">
        <v>58</v>
      </c>
      <c r="AD263" s="3" t="n">
        <f aca="false">$C263+$D263*2+$E263*0.5+$F263+$G263*0.5</f>
        <v>11.5</v>
      </c>
      <c r="AE263" s="1" t="n">
        <f aca="false">$H263+$I263*3+$J263*0.5+$K263+$L263*0.5+$M263*0.1+$N263*0.2</f>
        <v>6</v>
      </c>
      <c r="AF263" s="1" t="n">
        <f aca="false">$AD263*$W263*$AA263-1.5*$AE263*$X263</f>
        <v>2.75</v>
      </c>
      <c r="AG263" s="1" t="n">
        <f aca="false">$O263*$Y263-2*($P263*$Z263+R263)</f>
        <v>-2</v>
      </c>
      <c r="AH263" s="1" t="n">
        <f aca="false">IF($AG263&lt;0,$AG263*1.5,$AG263*3)</f>
        <v>-3</v>
      </c>
      <c r="AI263" s="1" t="n">
        <f aca="false">(Q263+S263+U263)*2-(T263+V263)*3</f>
        <v>0</v>
      </c>
      <c r="AJ263" s="2" t="n">
        <f aca="false">AF263+AH263+AI263</f>
        <v>-0.25</v>
      </c>
      <c r="AK263" s="6" t="n">
        <f aca="false">AJ263/(AD263+AE263*1.5+(O263+P263+R263+T263+V263)*3+(Q263+S263+U263)*2)</f>
        <v>-0.00495049504950495</v>
      </c>
      <c r="AL263" s="7" t="n">
        <f aca="false">0.5+AK263*4</f>
        <v>0.48019801980198</v>
      </c>
      <c r="AM263" s="3" t="str">
        <f aca="false">IF(AC263="","",IF(AC263="分","分",IF(AJ263=0,"分",IF(AC263="攻",IF(AJ263&gt;0,"一致","不一致"),IF(AJ263&gt;=0,"不一致","一致")))))</f>
        <v>不一致</v>
      </c>
      <c r="AN263" s="8" t="n">
        <f aca="false">IF(AC263="","",ABS(AK263))</f>
        <v>0.00495049504950495</v>
      </c>
      <c r="AO263" s="3" t="n">
        <f aca="false">AP263-AQ263</f>
        <v>-1</v>
      </c>
      <c r="AP263" s="1" t="n">
        <v>3</v>
      </c>
      <c r="AQ263" s="2" t="n">
        <v>4</v>
      </c>
      <c r="AR263" s="3" t="s">
        <v>143</v>
      </c>
      <c r="AT263" s="1" t="s">
        <v>54</v>
      </c>
      <c r="AV263" s="17" t="n">
        <f aca="false">IF(AK263&gt;0.5/4,0.5/4,IF(AK263&lt;0.5/-4,0.5/-4,AK263))</f>
        <v>-0.00495049504950495</v>
      </c>
      <c r="AX263" s="9" t="n">
        <f aca="false">AW263*((O263+P263+U263+V263)*3+C263+H263+Q263+R263)/60+1</f>
        <v>1</v>
      </c>
    </row>
    <row r="264" customFormat="false" ht="12.8" hidden="false" customHeight="false" outlineLevel="0" collapsed="false">
      <c r="A264" s="1" t="n">
        <v>263</v>
      </c>
      <c r="B264" s="1" t="n">
        <v>62</v>
      </c>
      <c r="C264" s="1" t="n">
        <v>12</v>
      </c>
      <c r="E264" s="1" t="n">
        <v>1</v>
      </c>
      <c r="H264" s="3" t="n">
        <v>8</v>
      </c>
      <c r="O264" s="3" t="n">
        <v>6</v>
      </c>
      <c r="P264" s="1" t="n">
        <v>3</v>
      </c>
      <c r="R264" s="1" t="n">
        <v>3</v>
      </c>
      <c r="S264" s="1" t="n">
        <v>1</v>
      </c>
      <c r="W264" s="3" t="n">
        <v>1</v>
      </c>
      <c r="X264" s="1" t="n">
        <v>1</v>
      </c>
      <c r="Y264" s="1" t="n">
        <v>1</v>
      </c>
      <c r="Z264" s="1" t="n">
        <v>0.25</v>
      </c>
      <c r="AA264" s="2" t="n">
        <v>1</v>
      </c>
      <c r="AB264" s="5" t="s">
        <v>516</v>
      </c>
      <c r="AC264" s="5" t="s">
        <v>58</v>
      </c>
      <c r="AD264" s="3" t="n">
        <f aca="false">$C264+$D264*2+$E264*0.5+$F264+$G264*0.5</f>
        <v>12.5</v>
      </c>
      <c r="AE264" s="1" t="n">
        <f aca="false">$H264+$I264*3+$J264*0.5+$K264+$L264*0.5+$M264*0.1+$N264*0.2</f>
        <v>8</v>
      </c>
      <c r="AF264" s="1" t="n">
        <f aca="false">$AD264*$W264*$AA264-1.5*$AE264*$X264</f>
        <v>0.5</v>
      </c>
      <c r="AG264" s="1" t="n">
        <f aca="false">$O264*$Y264-2*($P264*$Z264+R264)</f>
        <v>-1.5</v>
      </c>
      <c r="AH264" s="1" t="n">
        <f aca="false">IF($AG264&lt;0,$AG264*1.5,$AG264*3)</f>
        <v>-2.25</v>
      </c>
      <c r="AI264" s="1" t="n">
        <f aca="false">(Q264+S264+U264)*2-(T264+V264)*3</f>
        <v>2</v>
      </c>
      <c r="AJ264" s="2" t="n">
        <f aca="false">AF264+AH264+AI264</f>
        <v>0.25</v>
      </c>
      <c r="AK264" s="6" t="n">
        <f aca="false">AJ264/(AD264+AE264*1.5+(O264+P264+R264+T264+V264)*3+(Q264+S264+U264)*2)</f>
        <v>0.004</v>
      </c>
      <c r="AL264" s="7" t="n">
        <f aca="false">0.5+AK264*4</f>
        <v>0.516</v>
      </c>
      <c r="AM264" s="3" t="str">
        <f aca="false">IF(AC264="","",IF(AC264="分","分",IF(AJ264=0,"分",IF(AC264="攻",IF(AJ264&gt;0,"一致","不一致"),IF(AJ264&gt;=0,"不一致","一致")))))</f>
        <v>一致</v>
      </c>
      <c r="AN264" s="8" t="n">
        <f aca="false">IF(AC264="","",ABS(AK264))</f>
        <v>0.004</v>
      </c>
      <c r="AO264" s="3" t="n">
        <f aca="false">AP264-AQ264</f>
        <v>0</v>
      </c>
      <c r="AP264" s="1" t="n">
        <v>3</v>
      </c>
      <c r="AQ264" s="2" t="n">
        <v>3</v>
      </c>
      <c r="AR264" s="3" t="s">
        <v>73</v>
      </c>
      <c r="AT264" s="1" t="s">
        <v>97</v>
      </c>
      <c r="AV264" s="17" t="n">
        <f aca="false">IF(AK264&gt;0.5/4,0.5/4,IF(AK264&lt;0.5/-4,0.5/-4,AK264))</f>
        <v>0.004</v>
      </c>
      <c r="AX264" s="9" t="n">
        <f aca="false">AW264*((O264+P264+U264+V264)*3+C264+H264+Q264+R264)/60+1</f>
        <v>1</v>
      </c>
    </row>
    <row r="265" customFormat="false" ht="12.8" hidden="false" customHeight="false" outlineLevel="0" collapsed="false">
      <c r="A265" s="1" t="n">
        <v>264</v>
      </c>
      <c r="B265" s="1" t="s">
        <v>517</v>
      </c>
      <c r="C265" s="1" t="n">
        <v>16</v>
      </c>
      <c r="E265" s="1" t="n">
        <v>1</v>
      </c>
      <c r="H265" s="3" t="n">
        <v>18.5</v>
      </c>
      <c r="M265" s="4" t="n">
        <v>30</v>
      </c>
      <c r="N265" s="2" t="n">
        <v>6</v>
      </c>
      <c r="O265" s="3" t="n">
        <v>12</v>
      </c>
      <c r="R265" s="1" t="n">
        <v>4</v>
      </c>
      <c r="T265" s="1" t="n">
        <v>1</v>
      </c>
      <c r="W265" s="3" t="n">
        <v>1</v>
      </c>
      <c r="X265" s="1" t="n">
        <v>1.1</v>
      </c>
      <c r="Y265" s="1" t="n">
        <v>1</v>
      </c>
      <c r="Z265" s="1" t="n">
        <v>1</v>
      </c>
      <c r="AA265" s="2" t="n">
        <v>1.5</v>
      </c>
      <c r="AB265" s="18" t="s">
        <v>518</v>
      </c>
      <c r="AC265" s="5" t="s">
        <v>58</v>
      </c>
      <c r="AD265" s="3" t="n">
        <f aca="false">$C265+$D265*2+$E265*0.5+$F265+$G265*0.5</f>
        <v>16.5</v>
      </c>
      <c r="AE265" s="1" t="n">
        <f aca="false">$H265+$I265*3+$J265*0.5+$K265+$L265*0.5+$M265*0.1+$N265*0.2</f>
        <v>22.7</v>
      </c>
      <c r="AF265" s="1" t="n">
        <f aca="false">$AD265*$W265*$AA265-1.5*$AE265*$X265</f>
        <v>-12.705</v>
      </c>
      <c r="AG265" s="1" t="n">
        <f aca="false">$O265*$Y265-2*($P265*$Z265+R265)</f>
        <v>4</v>
      </c>
      <c r="AH265" s="1" t="n">
        <f aca="false">IF($AG265&lt;0,$AG265*1.5,$AG265*3)</f>
        <v>12</v>
      </c>
      <c r="AI265" s="1" t="n">
        <f aca="false">(Q265+S265+U265)*2-(T265+V265)*3</f>
        <v>-3</v>
      </c>
      <c r="AJ265" s="2" t="n">
        <f aca="false">AF265+AH265+AI265</f>
        <v>-3.705</v>
      </c>
      <c r="AK265" s="6" t="n">
        <f aca="false">AJ265/(AD265+AE265*1.5+(O265+P265+R265+T265+V265)*3+(Q265+S265+U265)*2)</f>
        <v>-0.0364844903988183</v>
      </c>
      <c r="AL265" s="7" t="n">
        <f aca="false">0.5+AK265*4</f>
        <v>0.354062038404727</v>
      </c>
      <c r="AM265" s="3" t="str">
        <f aca="false">IF(AC265="","",IF(AC265="分","分",IF(AJ265=0,"分",IF(AC265="攻",IF(AJ265&gt;0,"一致","不一致"),IF(AJ265&gt;=0,"不一致","一致")))))</f>
        <v>不一致</v>
      </c>
      <c r="AN265" s="8" t="n">
        <f aca="false">IF(AC265="","",ABS(AK265))</f>
        <v>0.0364844903988183</v>
      </c>
      <c r="AO265" s="3" t="n">
        <f aca="false">AP265-AQ265</f>
        <v>0</v>
      </c>
      <c r="AP265" s="1" t="n">
        <v>3</v>
      </c>
      <c r="AQ265" s="2" t="n">
        <v>3</v>
      </c>
      <c r="AR265" s="3" t="s">
        <v>54</v>
      </c>
      <c r="AT265" s="1" t="s">
        <v>143</v>
      </c>
      <c r="AV265" s="17" t="n">
        <f aca="false">IF(AK265&gt;0.5/4,0.5/4,IF(AK265&lt;0.5/-4,0.5/-4,AK265))</f>
        <v>-0.0364844903988183</v>
      </c>
      <c r="AX265" s="9" t="n">
        <f aca="false">AW265*((O265+P265+U265+V265)*3+C265+H265+Q265+R265)/60+1</f>
        <v>1</v>
      </c>
    </row>
    <row r="266" customFormat="false" ht="12.8" hidden="false" customHeight="false" outlineLevel="0" collapsed="false">
      <c r="A266" s="1" t="n">
        <v>265</v>
      </c>
      <c r="B266" s="1" t="s">
        <v>519</v>
      </c>
      <c r="C266" s="1" t="n">
        <v>18</v>
      </c>
      <c r="F266" s="1" t="n">
        <v>1</v>
      </c>
      <c r="G266" s="2" t="n">
        <v>3</v>
      </c>
      <c r="H266" s="3" t="n">
        <v>8.5</v>
      </c>
      <c r="P266" s="1" t="n">
        <v>2</v>
      </c>
      <c r="Q266" s="1" t="n">
        <v>4</v>
      </c>
      <c r="W266" s="3" t="n">
        <v>1</v>
      </c>
      <c r="X266" s="1" t="n">
        <v>1</v>
      </c>
      <c r="Y266" s="1" t="n">
        <v>1</v>
      </c>
      <c r="Z266" s="1" t="n">
        <v>1</v>
      </c>
      <c r="AA266" s="2" t="n">
        <v>1</v>
      </c>
      <c r="AB266" s="56" t="s">
        <v>520</v>
      </c>
      <c r="AC266" s="5" t="s">
        <v>58</v>
      </c>
      <c r="AD266" s="3" t="n">
        <f aca="false">$C266+$D266*2+$E266*0.5+$F266+$G266*0.5</f>
        <v>20.5</v>
      </c>
      <c r="AE266" s="1" t="n">
        <f aca="false">$H266+$I266*3+$J266*0.5+$K266+$L266*0.5+$M266*0.1+$N266*0.2</f>
        <v>8.5</v>
      </c>
      <c r="AF266" s="1" t="n">
        <f aca="false">$AD266*$W266*$AA266-1.5*$AE266*$X266</f>
        <v>7.75</v>
      </c>
      <c r="AG266" s="1" t="n">
        <f aca="false">$O266*$Y266-2*($P266*$Z266+R266)</f>
        <v>-4</v>
      </c>
      <c r="AH266" s="1" t="n">
        <f aca="false">IF($AG266&lt;0,$AG266*1.5,$AG266*3)</f>
        <v>-6</v>
      </c>
      <c r="AI266" s="1" t="n">
        <f aca="false">(Q266+S266+U266)*2-(T266+V266)*3</f>
        <v>8</v>
      </c>
      <c r="AJ266" s="2" t="n">
        <f aca="false">AF266+AH266+AI266</f>
        <v>9.75</v>
      </c>
      <c r="AK266" s="6" t="n">
        <f aca="false">AJ266/(AD266+AE266*1.5+(O266+P266+R266+T266+V266)*3+(Q266+S266+U266)*2)</f>
        <v>0.206349206349206</v>
      </c>
      <c r="AL266" s="7" t="n">
        <f aca="false">0.5+AK266*4</f>
        <v>1.32539682539683</v>
      </c>
      <c r="AM266" s="3" t="str">
        <f aca="false">IF(AC266="","",IF(AC266="分","分",IF(AJ266=0,"分",IF(AC266="攻",IF(AJ266&gt;0,"一致","不一致"),IF(AJ266&gt;=0,"不一致","一致")))))</f>
        <v>一致</v>
      </c>
      <c r="AN266" s="8" t="n">
        <f aca="false">IF(AC266="","",ABS(AK266))</f>
        <v>0.206349206349206</v>
      </c>
      <c r="AO266" s="3" t="n">
        <f aca="false">AP266-AQ266</f>
        <v>-1</v>
      </c>
      <c r="AP266" s="1" t="n">
        <v>3</v>
      </c>
      <c r="AQ266" s="2" t="n">
        <v>4</v>
      </c>
      <c r="AR266" s="3" t="s">
        <v>54</v>
      </c>
      <c r="AT266" s="1" t="s">
        <v>59</v>
      </c>
      <c r="AV266" s="17" t="n">
        <f aca="false">IF(AK266&gt;0.5/4,0.5/4,IF(AK266&lt;0.5/-4,0.5/-4,AK266))</f>
        <v>0.125</v>
      </c>
      <c r="AX266" s="9" t="n">
        <f aca="false">AW266*((O266+P266+U266+V266)*3+C266+H266+Q266+R266)/60+1</f>
        <v>1</v>
      </c>
    </row>
    <row r="267" customFormat="false" ht="12.8" hidden="false" customHeight="false" outlineLevel="0" collapsed="false">
      <c r="A267" s="1" t="n">
        <v>266</v>
      </c>
      <c r="B267" s="1" t="s">
        <v>521</v>
      </c>
      <c r="C267" s="1" t="n">
        <v>16</v>
      </c>
      <c r="H267" s="3" t="n">
        <v>8</v>
      </c>
      <c r="W267" s="3" t="n">
        <v>1.1</v>
      </c>
      <c r="X267" s="1" t="n">
        <v>1.1</v>
      </c>
      <c r="Y267" s="1" t="n">
        <v>1</v>
      </c>
      <c r="Z267" s="1" t="n">
        <v>1</v>
      </c>
      <c r="AA267" s="2" t="n">
        <v>0.75</v>
      </c>
      <c r="AB267" s="24" t="s">
        <v>522</v>
      </c>
      <c r="AC267" s="5" t="s">
        <v>58</v>
      </c>
      <c r="AD267" s="3" t="n">
        <f aca="false">$C267+$D267*2+$E267*0.5+$F267+$G267*0.5</f>
        <v>16</v>
      </c>
      <c r="AE267" s="1" t="n">
        <f aca="false">$H267+$I267*3+$J267*0.5+$K267+$L267*0.5+$M267*0.1+$N267*0.2</f>
        <v>8</v>
      </c>
      <c r="AF267" s="1" t="n">
        <f aca="false">$AD267*$W267*$AA267-1.5*$AE267*$X267</f>
        <v>0</v>
      </c>
      <c r="AG267" s="1" t="n">
        <f aca="false">$O267*$Y267-2*($P267*$Z267+R267)</f>
        <v>0</v>
      </c>
      <c r="AH267" s="1" t="n">
        <f aca="false">IF($AG267&lt;0,$AG267*1.5,$AG267*3)</f>
        <v>0</v>
      </c>
      <c r="AI267" s="1" t="n">
        <f aca="false">(Q267+S267+U267)*2-(T267+V267)*3</f>
        <v>0</v>
      </c>
      <c r="AJ267" s="2" t="n">
        <f aca="false">AF267+AH267+AI267</f>
        <v>0</v>
      </c>
      <c r="AK267" s="6" t="n">
        <f aca="false">AJ267/(AD267+AE267*1.5+(O267+P267+R267+T267+V267)*3+(Q267+S267+U267)*2)</f>
        <v>0</v>
      </c>
      <c r="AL267" s="7" t="n">
        <f aca="false">0.5+AK267*4</f>
        <v>0.5</v>
      </c>
      <c r="AM267" s="3" t="str">
        <f aca="false">IF(AC267="","",IF(AC267="分","分",IF(AJ267=0,"分",IF(AC267="攻",IF(AJ267&gt;0,"一致","不一致"),IF(AJ267&gt;=0,"不一致","一致")))))</f>
        <v>分</v>
      </c>
      <c r="AN267" s="8" t="n">
        <f aca="false">IF(AC267="","",ABS(AK267))</f>
        <v>0</v>
      </c>
      <c r="AO267" s="3" t="n">
        <f aca="false">AP267-AQ267</f>
        <v>-1</v>
      </c>
      <c r="AP267" s="1" t="n">
        <v>4</v>
      </c>
      <c r="AQ267" s="2" t="n">
        <v>5</v>
      </c>
      <c r="AR267" s="3" t="s">
        <v>97</v>
      </c>
      <c r="AT267" s="1" t="s">
        <v>59</v>
      </c>
      <c r="AV267" s="17" t="n">
        <f aca="false">IF(AK267&gt;0.5/4,0.5/4,IF(AK267&lt;0.5/-4,0.5/-4,AK267))</f>
        <v>0</v>
      </c>
      <c r="AX267" s="9" t="n">
        <f aca="false">AW267*((O267+P267+U267+V267)*3+C267+H267+Q267+R267)/60+1</f>
        <v>1</v>
      </c>
    </row>
    <row r="268" customFormat="false" ht="12.8" hidden="false" customHeight="false" outlineLevel="0" collapsed="false">
      <c r="A268" s="1" t="n">
        <v>267</v>
      </c>
      <c r="B268" s="1" t="s">
        <v>523</v>
      </c>
      <c r="C268" s="1" t="n">
        <v>15</v>
      </c>
      <c r="E268" s="1" t="n">
        <v>1</v>
      </c>
      <c r="H268" s="3" t="n">
        <v>12</v>
      </c>
      <c r="O268" s="3" t="n">
        <v>8</v>
      </c>
      <c r="P268" s="1" t="n">
        <v>5</v>
      </c>
      <c r="W268" s="3" t="n">
        <v>1</v>
      </c>
      <c r="X268" s="1" t="n">
        <v>1</v>
      </c>
      <c r="Y268" s="1" t="n">
        <v>1</v>
      </c>
      <c r="Z268" s="1" t="n">
        <v>1</v>
      </c>
      <c r="AA268" s="2" t="n">
        <v>1</v>
      </c>
      <c r="AB268" s="5" t="s">
        <v>465</v>
      </c>
      <c r="AC268" s="5" t="s">
        <v>52</v>
      </c>
      <c r="AD268" s="3" t="n">
        <f aca="false">$C268+$D268*2+$E268*0.5+$F268+$G268*0.5</f>
        <v>15.5</v>
      </c>
      <c r="AE268" s="1" t="n">
        <f aca="false">$H268+$I268*3+$J268*0.5+$K268+$L268*0.5+$M268*0.1+$N268*0.2</f>
        <v>12</v>
      </c>
      <c r="AF268" s="1" t="n">
        <f aca="false">$AD268*$W268*$AA268-1.5*$AE268*$X268</f>
        <v>-2.5</v>
      </c>
      <c r="AG268" s="1" t="n">
        <f aca="false">$O268*$Y268-2*($P268*$Z268+R268)</f>
        <v>-2</v>
      </c>
      <c r="AH268" s="1" t="n">
        <f aca="false">IF($AG268&lt;0,$AG268*1.5,$AG268*3)</f>
        <v>-3</v>
      </c>
      <c r="AI268" s="1" t="n">
        <f aca="false">(Q268+S268+U268)*2-(T268+V268)*3</f>
        <v>0</v>
      </c>
      <c r="AJ268" s="2" t="n">
        <f aca="false">AF268+AH268+AI268</f>
        <v>-5.5</v>
      </c>
      <c r="AK268" s="6" t="n">
        <f aca="false">AJ268/(AD268+AE268*1.5+(O268+P268+R268+T268+V268)*3+(Q268+S268+U268)*2)</f>
        <v>-0.0758620689655172</v>
      </c>
      <c r="AL268" s="7" t="n">
        <f aca="false">0.5+AK268*4</f>
        <v>0.196551724137931</v>
      </c>
      <c r="AM268" s="3" t="str">
        <f aca="false">IF(AC268="","",IF(AC268="分","分",IF(AJ268=0,"分",IF(AC268="攻",IF(AJ268&gt;0,"一致","不一致"),IF(AJ268&gt;=0,"不一致","一致")))))</f>
        <v>一致</v>
      </c>
      <c r="AN268" s="8" t="n">
        <f aca="false">IF(AC268="","",ABS(AK268))</f>
        <v>0.0758620689655172</v>
      </c>
      <c r="AO268" s="3" t="n">
        <f aca="false">AP268-AQ268</f>
        <v>1</v>
      </c>
      <c r="AP268" s="1" t="n">
        <v>4</v>
      </c>
      <c r="AQ268" s="2" t="n">
        <v>3</v>
      </c>
      <c r="AR268" s="3" t="s">
        <v>59</v>
      </c>
      <c r="AT268" s="1" t="s">
        <v>54</v>
      </c>
      <c r="AV268" s="17" t="n">
        <f aca="false">IF(AK268&gt;0.5/4,0.5/4,IF(AK268&lt;0.5/-4,0.5/-4,AK268))</f>
        <v>-0.0758620689655172</v>
      </c>
      <c r="AX268" s="9" t="n">
        <f aca="false">AW268*((O268+P268+U268+V268)*3+C268+H268+Q268+R268)/60+1</f>
        <v>1</v>
      </c>
    </row>
    <row r="269" customFormat="false" ht="12.8" hidden="false" customHeight="false" outlineLevel="0" collapsed="false">
      <c r="A269" s="1" t="n">
        <v>268</v>
      </c>
      <c r="B269" s="1" t="s">
        <v>524</v>
      </c>
      <c r="C269" s="1" t="n">
        <v>16</v>
      </c>
      <c r="H269" s="3" t="n">
        <v>8</v>
      </c>
      <c r="P269" s="1" t="n">
        <v>1</v>
      </c>
      <c r="S269" s="1" t="n">
        <v>1</v>
      </c>
      <c r="V269" s="2" t="n">
        <v>1</v>
      </c>
      <c r="W269" s="3" t="n">
        <v>1.1</v>
      </c>
      <c r="X269" s="1" t="n">
        <v>1</v>
      </c>
      <c r="Y269" s="1" t="n">
        <v>1</v>
      </c>
      <c r="Z269" s="1" t="n">
        <v>1</v>
      </c>
      <c r="AA269" s="2" t="n">
        <v>0.75</v>
      </c>
      <c r="AB269" s="24" t="s">
        <v>96</v>
      </c>
      <c r="AC269" s="5" t="s">
        <v>52</v>
      </c>
      <c r="AD269" s="3" t="n">
        <f aca="false">$C269+$D269*2+$E269*0.5+$F269+$G269*0.5</f>
        <v>16</v>
      </c>
      <c r="AE269" s="1" t="n">
        <f aca="false">$H269+$I269*3+$J269*0.5+$K269+$L269*0.5+$M269*0.1+$N269*0.2</f>
        <v>8</v>
      </c>
      <c r="AF269" s="1" t="n">
        <f aca="false">$AD269*$W269*$AA269-1.5*$AE269*$X269</f>
        <v>1.2</v>
      </c>
      <c r="AG269" s="1" t="n">
        <f aca="false">$O269*$Y269-2*($P269*$Z269+R269)</f>
        <v>-2</v>
      </c>
      <c r="AH269" s="1" t="n">
        <f aca="false">IF($AG269&lt;0,$AG269*1.5,$AG269*3)</f>
        <v>-3</v>
      </c>
      <c r="AI269" s="1" t="n">
        <f aca="false">(Q269+S269+U269)*2-(T269+V269)*3</f>
        <v>-1</v>
      </c>
      <c r="AJ269" s="2" t="n">
        <f aca="false">AF269+AH269+AI269</f>
        <v>-2.8</v>
      </c>
      <c r="AK269" s="6" t="n">
        <f aca="false">AJ269/(AD269+AE269*1.5+(O269+P269+R269+T269+V269)*3+(Q269+S269+U269)*2)</f>
        <v>-0.0777777777777778</v>
      </c>
      <c r="AL269" s="7" t="n">
        <f aca="false">0.5+AK269*4</f>
        <v>0.188888888888889</v>
      </c>
      <c r="AM269" s="3" t="str">
        <f aca="false">IF(AC269="","",IF(AC269="分","分",IF(AJ269=0,"分",IF(AC269="攻",IF(AJ269&gt;0,"一致","不一致"),IF(AJ269&gt;=0,"不一致","一致")))))</f>
        <v>一致</v>
      </c>
      <c r="AN269" s="8" t="n">
        <f aca="false">IF(AC269="","",ABS(AK269))</f>
        <v>0.0777777777777778</v>
      </c>
      <c r="AO269" s="3" t="n">
        <f aca="false">AP269-AQ269</f>
        <v>0</v>
      </c>
      <c r="AP269" s="1" t="n">
        <v>4</v>
      </c>
      <c r="AQ269" s="2" t="n">
        <v>4</v>
      </c>
      <c r="AR269" s="3" t="s">
        <v>73</v>
      </c>
      <c r="AT269" s="1" t="s">
        <v>97</v>
      </c>
      <c r="AV269" s="17" t="n">
        <f aca="false">IF(AK269&gt;0.5/4,0.5/4,IF(AK269&lt;0.5/-4,0.5/-4,AK269))</f>
        <v>-0.0777777777777778</v>
      </c>
      <c r="AX269" s="9" t="n">
        <f aca="false">AW269*((O269+P269+U269+V269)*3+C269+H269+Q269+R269)/60+1</f>
        <v>1</v>
      </c>
    </row>
    <row r="270" customFormat="false" ht="12.8" hidden="false" customHeight="false" outlineLevel="0" collapsed="false">
      <c r="A270" s="1" t="n">
        <v>269</v>
      </c>
      <c r="B270" s="1" t="s">
        <v>525</v>
      </c>
      <c r="C270" s="1" t="n">
        <v>9</v>
      </c>
      <c r="H270" s="3" t="n">
        <v>11</v>
      </c>
      <c r="O270" s="3" t="n">
        <v>3</v>
      </c>
      <c r="W270" s="3" t="n">
        <v>1</v>
      </c>
      <c r="X270" s="1" t="n">
        <v>1</v>
      </c>
      <c r="Y270" s="1" t="n">
        <v>1</v>
      </c>
      <c r="Z270" s="1" t="n">
        <v>1</v>
      </c>
      <c r="AA270" s="2" t="n">
        <v>0.75</v>
      </c>
      <c r="AB270" s="24" t="s">
        <v>526</v>
      </c>
      <c r="AC270" s="5" t="s">
        <v>52</v>
      </c>
      <c r="AD270" s="3" t="n">
        <f aca="false">$C270+$D270*2+$E270*0.5+$F270+$G270*0.5</f>
        <v>9</v>
      </c>
      <c r="AE270" s="1" t="n">
        <f aca="false">$H270+$I270*3+$J270*0.5+$K270+$L270*0.5+$M270*0.1+$N270*0.2</f>
        <v>11</v>
      </c>
      <c r="AF270" s="1" t="n">
        <f aca="false">$AD270*$W270*$AA270-1.5*$AE270*$X270</f>
        <v>-9.75</v>
      </c>
      <c r="AG270" s="1" t="n">
        <f aca="false">$O270*$Y270-2*($P270*$Z270+R270)</f>
        <v>3</v>
      </c>
      <c r="AH270" s="1" t="n">
        <f aca="false">IF($AG270&lt;0,$AG270*1.5,$AG270*3)</f>
        <v>9</v>
      </c>
      <c r="AI270" s="1" t="n">
        <f aca="false">(Q270+S270+U270)*2-(T270+V270)*3</f>
        <v>0</v>
      </c>
      <c r="AJ270" s="2" t="n">
        <f aca="false">AF270+AH270+AI270</f>
        <v>-0.75</v>
      </c>
      <c r="AK270" s="6" t="n">
        <f aca="false">AJ270/(AD270+AE270*1.5+(O270+P270+R270+T270+V270)*3+(Q270+S270+U270)*2)</f>
        <v>-0.0217391304347826</v>
      </c>
      <c r="AL270" s="7" t="n">
        <f aca="false">0.5+AK270*4</f>
        <v>0.41304347826087</v>
      </c>
      <c r="AM270" s="3" t="str">
        <f aca="false">IF(AC270="","",IF(AC270="分","分",IF(AJ270=0,"分",IF(AC270="攻",IF(AJ270&gt;0,"一致","不一致"),IF(AJ270&gt;=0,"不一致","一致")))))</f>
        <v>一致</v>
      </c>
      <c r="AN270" s="8" t="n">
        <f aca="false">IF(AC270="","",ABS(AK270))</f>
        <v>0.0217391304347826</v>
      </c>
      <c r="AO270" s="3" t="n">
        <f aca="false">AP270-AQ270</f>
        <v>1</v>
      </c>
      <c r="AP270" s="1" t="n">
        <v>3</v>
      </c>
      <c r="AQ270" s="2" t="n">
        <v>2</v>
      </c>
      <c r="AR270" s="3" t="s">
        <v>97</v>
      </c>
      <c r="AT270" s="1" t="s">
        <v>73</v>
      </c>
      <c r="AV270" s="17" t="n">
        <f aca="false">IF(AK270&gt;0.5/4,0.5/4,IF(AK270&lt;0.5/-4,0.5/-4,AK270))</f>
        <v>-0.0217391304347826</v>
      </c>
      <c r="AX270" s="9" t="n">
        <f aca="false">AW270*((O270+P270+U270+V270)*3+C270+H270+Q270+R270)/60+1</f>
        <v>1</v>
      </c>
    </row>
    <row r="271" customFormat="false" ht="12.8" hidden="false" customHeight="false" outlineLevel="0" collapsed="false">
      <c r="A271" s="1" t="n">
        <v>270</v>
      </c>
      <c r="B271" s="1" t="s">
        <v>527</v>
      </c>
      <c r="C271" s="1" t="n">
        <v>18</v>
      </c>
      <c r="G271" s="2" t="n">
        <v>3</v>
      </c>
      <c r="H271" s="3" t="n">
        <v>12</v>
      </c>
      <c r="J271" s="1" t="n">
        <v>1</v>
      </c>
      <c r="M271" s="4" t="n">
        <v>12</v>
      </c>
      <c r="N271" s="2" t="n">
        <v>4</v>
      </c>
      <c r="O271" s="3" t="n">
        <v>7</v>
      </c>
      <c r="P271" s="1" t="n">
        <v>3</v>
      </c>
      <c r="R271" s="20" t="n">
        <v>2</v>
      </c>
      <c r="W271" s="3" t="n">
        <v>0.9</v>
      </c>
      <c r="X271" s="1" t="n">
        <v>1</v>
      </c>
      <c r="Y271" s="1" t="n">
        <v>1</v>
      </c>
      <c r="Z271" s="1" t="n">
        <v>0.5</v>
      </c>
      <c r="AA271" s="2" t="n">
        <v>1</v>
      </c>
      <c r="AB271" s="5" t="s">
        <v>528</v>
      </c>
      <c r="AC271" s="5" t="s">
        <v>52</v>
      </c>
      <c r="AD271" s="3" t="n">
        <f aca="false">$C271+$D271*2+$E271*0.5+$F271+$G271*0.5</f>
        <v>19.5</v>
      </c>
      <c r="AE271" s="1" t="n">
        <f aca="false">$H271+$I271*3+$J271*0.5+$K271+$L271*0.5+$M271*0.1+$N271*0.2</f>
        <v>14.5</v>
      </c>
      <c r="AF271" s="1" t="n">
        <f aca="false">$AD271*$W271*$AA271-1.5*$AE271*$X271</f>
        <v>-4.2</v>
      </c>
      <c r="AG271" s="1" t="n">
        <f aca="false">$O271*$Y271-2*($P271*$Z271+R271)</f>
        <v>0</v>
      </c>
      <c r="AH271" s="1" t="n">
        <f aca="false">IF($AG271&lt;0,$AG271*1.5,$AG271*3)</f>
        <v>0</v>
      </c>
      <c r="AI271" s="1" t="n">
        <f aca="false">(Q271+S271+U271)*2-(T271+V271)*3</f>
        <v>0</v>
      </c>
      <c r="AJ271" s="2" t="n">
        <f aca="false">AF271+AH271+AI271</f>
        <v>-4.2</v>
      </c>
      <c r="AK271" s="6" t="n">
        <f aca="false">AJ271/(AD271+AE271*1.5+(O271+P271+R271+T271+V271)*3+(Q271+S271+U271)*2)</f>
        <v>-0.0543689320388349</v>
      </c>
      <c r="AL271" s="7" t="n">
        <f aca="false">0.5+AK271*4</f>
        <v>0.28252427184466</v>
      </c>
      <c r="AM271" s="3" t="str">
        <f aca="false">IF(AC271="","",IF(AC271="分","分",IF(AJ271=0,"分",IF(AC271="攻",IF(AJ271&gt;0,"一致","不一致"),IF(AJ271&gt;=0,"不一致","一致")))))</f>
        <v>一致</v>
      </c>
      <c r="AN271" s="8" t="n">
        <f aca="false">IF(AC271="","",ABS(AK271))</f>
        <v>0.0543689320388349</v>
      </c>
      <c r="AO271" s="3" t="n">
        <f aca="false">AP271-AQ271</f>
        <v>0</v>
      </c>
      <c r="AP271" s="1" t="n">
        <v>4</v>
      </c>
      <c r="AQ271" s="2" t="n">
        <v>4</v>
      </c>
      <c r="AR271" s="3" t="s">
        <v>53</v>
      </c>
      <c r="AT271" s="1" t="s">
        <v>54</v>
      </c>
      <c r="AV271" s="17" t="n">
        <f aca="false">IF(AK271&gt;0.5/4,0.5/4,IF(AK271&lt;0.5/-4,0.5/-4,AK271))</f>
        <v>-0.0543689320388349</v>
      </c>
      <c r="AX271" s="9" t="n">
        <f aca="false">AW271*((O271+P271+U271+V271)*3+C271+H271+Q271+R271)/60+1</f>
        <v>1</v>
      </c>
    </row>
    <row r="272" customFormat="false" ht="12.8" hidden="false" customHeight="false" outlineLevel="0" collapsed="false">
      <c r="A272" s="1" t="n">
        <v>271</v>
      </c>
      <c r="B272" s="1" t="s">
        <v>529</v>
      </c>
      <c r="C272" s="1" t="n">
        <v>17</v>
      </c>
      <c r="F272" s="1" t="n">
        <v>1</v>
      </c>
      <c r="H272" s="3" t="n">
        <v>11</v>
      </c>
      <c r="O272" s="3" t="n">
        <v>6</v>
      </c>
      <c r="P272" s="1" t="n">
        <v>2</v>
      </c>
      <c r="R272" s="1" t="n">
        <v>3</v>
      </c>
      <c r="S272" s="1" t="n">
        <v>1</v>
      </c>
      <c r="W272" s="3" t="n">
        <v>1</v>
      </c>
      <c r="X272" s="1" t="n">
        <v>1</v>
      </c>
      <c r="Y272" s="1" t="n">
        <v>1</v>
      </c>
      <c r="Z272" s="1" t="n">
        <v>0.25</v>
      </c>
      <c r="AA272" s="2" t="n">
        <v>0.75</v>
      </c>
      <c r="AB272" s="24" t="s">
        <v>530</v>
      </c>
      <c r="AC272" s="5" t="s">
        <v>58</v>
      </c>
      <c r="AD272" s="3" t="n">
        <f aca="false">$C272+$D272*2+$E272*0.5+$F272+$G272*0.5</f>
        <v>18</v>
      </c>
      <c r="AE272" s="1" t="n">
        <f aca="false">$H272+$I272*3+$J272*0.5+$K272+$L272*0.5+$M272*0.1+$N272*0.2</f>
        <v>11</v>
      </c>
      <c r="AF272" s="1" t="n">
        <f aca="false">$AD272*$W272*$AA272-1.5*$AE272*$X272</f>
        <v>-3</v>
      </c>
      <c r="AG272" s="1" t="n">
        <f aca="false">$O272*$Y272-2*($P272*$Z272+R272)</f>
        <v>-1</v>
      </c>
      <c r="AH272" s="1" t="n">
        <f aca="false">IF($AG272&lt;0,$AG272*1.5,$AG272*3)</f>
        <v>-1.5</v>
      </c>
      <c r="AI272" s="1" t="n">
        <f aca="false">(Q272+S272+U272)*2-(T272+V272)*3</f>
        <v>2</v>
      </c>
      <c r="AJ272" s="2" t="n">
        <f aca="false">AF272+AH272+AI272</f>
        <v>-2.5</v>
      </c>
      <c r="AK272" s="6" t="n">
        <f aca="false">AJ272/(AD272+AE272*1.5+(O272+P272+R272+T272+V272)*3+(Q272+S272+U272)*2)</f>
        <v>-0.0359712230215827</v>
      </c>
      <c r="AL272" s="7" t="n">
        <f aca="false">0.5+AK272*4</f>
        <v>0.356115107913669</v>
      </c>
      <c r="AM272" s="3" t="str">
        <f aca="false">IF(AC272="","",IF(AC272="分","分",IF(AJ272=0,"分",IF(AC272="攻",IF(AJ272&gt;0,"一致","不一致"),IF(AJ272&gt;=0,"不一致","一致")))))</f>
        <v>不一致</v>
      </c>
      <c r="AN272" s="8" t="n">
        <f aca="false">IF(AC272="","",ABS(AK272))</f>
        <v>0.0359712230215827</v>
      </c>
      <c r="AO272" s="3" t="n">
        <f aca="false">AP272-AQ272</f>
        <v>0</v>
      </c>
      <c r="AP272" s="1" t="n">
        <v>4</v>
      </c>
      <c r="AQ272" s="2" t="n">
        <v>4</v>
      </c>
      <c r="AR272" s="3" t="s">
        <v>59</v>
      </c>
      <c r="AT272" s="1" t="s">
        <v>97</v>
      </c>
      <c r="AV272" s="17" t="n">
        <f aca="false">IF(AK272&gt;0.5/4,0.5/4,IF(AK272&lt;0.5/-4,0.5/-4,AK272))</f>
        <v>-0.0359712230215827</v>
      </c>
      <c r="AX272" s="9" t="n">
        <f aca="false">AW272*((O272+P272+U272+V272)*3+C272+H272+Q272+R272)/60+1</f>
        <v>1</v>
      </c>
    </row>
    <row r="273" customFormat="false" ht="12.8" hidden="false" customHeight="false" outlineLevel="0" collapsed="false">
      <c r="A273" s="1" t="n">
        <v>272</v>
      </c>
      <c r="B273" s="4" t="s">
        <v>531</v>
      </c>
      <c r="C273" s="1" t="n">
        <v>16</v>
      </c>
      <c r="G273" s="2" t="n">
        <v>2</v>
      </c>
      <c r="H273" s="3" t="n">
        <v>8.5</v>
      </c>
      <c r="P273" s="1" t="n">
        <v>1</v>
      </c>
      <c r="R273" s="1" t="n">
        <v>1</v>
      </c>
      <c r="W273" s="3" t="n">
        <v>0.6</v>
      </c>
      <c r="X273" s="1" t="n">
        <v>0.5</v>
      </c>
      <c r="Y273" s="1" t="n">
        <v>1</v>
      </c>
      <c r="Z273" s="1" t="n">
        <v>1</v>
      </c>
      <c r="AA273" s="2" t="n">
        <v>1</v>
      </c>
      <c r="AB273" s="5" t="s">
        <v>532</v>
      </c>
      <c r="AC273" s="5" t="s">
        <v>52</v>
      </c>
      <c r="AD273" s="3" t="n">
        <f aca="false">$C273+$D273*2+$E273*0.5+$F273+$G273*0.5</f>
        <v>17</v>
      </c>
      <c r="AE273" s="1" t="n">
        <f aca="false">$H273+$I273*3+$J273*0.5+$K273+$L273*0.5+$M273*0.1+$N273*0.2</f>
        <v>8.5</v>
      </c>
      <c r="AF273" s="1" t="n">
        <f aca="false">$AD273*$W273*$AA273-1.5*$AE273*$X273</f>
        <v>3.825</v>
      </c>
      <c r="AG273" s="1" t="n">
        <f aca="false">$O273*$Y273-2*($P273*$Z273+R273)</f>
        <v>-4</v>
      </c>
      <c r="AH273" s="1" t="n">
        <f aca="false">IF($AG273&lt;0,$AG273*1.5,$AG273*3)</f>
        <v>-6</v>
      </c>
      <c r="AI273" s="1" t="n">
        <f aca="false">(Q273+S273+U273)*2-(T273+V273)*3</f>
        <v>0</v>
      </c>
      <c r="AJ273" s="2" t="n">
        <f aca="false">AF273+AH273+AI273</f>
        <v>-2.175</v>
      </c>
      <c r="AK273" s="6" t="n">
        <f aca="false">AJ273/(AD273+AE273*1.5+(O273+P273+R273+T273+V273)*3+(Q273+S273+U273)*2)</f>
        <v>-0.0608391608391609</v>
      </c>
      <c r="AL273" s="7" t="n">
        <f aca="false">0.5+AK273*4</f>
        <v>0.256643356643357</v>
      </c>
      <c r="AM273" s="3" t="str">
        <f aca="false">IF(AC273="","",IF(AC273="分","分",IF(AJ273=0,"分",IF(AC273="攻",IF(AJ273&gt;0,"一致","不一致"),IF(AJ273&gt;=0,"不一致","一致")))))</f>
        <v>一致</v>
      </c>
      <c r="AN273" s="8" t="n">
        <f aca="false">IF(AC273="","",ABS(AK273))</f>
        <v>0.0608391608391609</v>
      </c>
      <c r="AO273" s="3" t="n">
        <f aca="false">AP273-AQ273</f>
        <v>3</v>
      </c>
      <c r="AP273" s="1" t="n">
        <v>5</v>
      </c>
      <c r="AQ273" s="2" t="n">
        <v>2</v>
      </c>
      <c r="AR273" s="3" t="s">
        <v>108</v>
      </c>
      <c r="AT273" s="1" t="s">
        <v>105</v>
      </c>
      <c r="AV273" s="17" t="n">
        <f aca="false">IF(AK273&gt;0.5/4,0.5/4,IF(AK273&lt;0.5/-4,0.5/-4,AK273))</f>
        <v>-0.0608391608391609</v>
      </c>
      <c r="AX273" s="9" t="n">
        <f aca="false">AW273*((O273+P273+U273+V273)*3+C273+H273+Q273+R273)/60+1</f>
        <v>1</v>
      </c>
    </row>
    <row r="274" customFormat="false" ht="12.8" hidden="false" customHeight="false" outlineLevel="0" collapsed="false">
      <c r="A274" s="1" t="n">
        <v>273</v>
      </c>
      <c r="B274" s="1" t="s">
        <v>533</v>
      </c>
      <c r="C274" s="1" t="n">
        <v>12.5</v>
      </c>
      <c r="E274" s="1" t="n">
        <v>1</v>
      </c>
      <c r="F274" s="1" t="n">
        <v>2</v>
      </c>
      <c r="H274" s="3" t="n">
        <v>8</v>
      </c>
      <c r="Q274" s="1" t="n">
        <v>1</v>
      </c>
      <c r="W274" s="3" t="n">
        <v>1.1</v>
      </c>
      <c r="X274" s="1" t="n">
        <v>1</v>
      </c>
      <c r="Y274" s="1" t="n">
        <v>1</v>
      </c>
      <c r="Z274" s="1" t="n">
        <v>1</v>
      </c>
      <c r="AA274" s="2" t="n">
        <v>0.75</v>
      </c>
      <c r="AB274" s="24" t="s">
        <v>534</v>
      </c>
      <c r="AC274" s="5" t="s">
        <v>58</v>
      </c>
      <c r="AD274" s="3" t="n">
        <f aca="false">$C274+$D274*2+$E274*0.5+$F274+$G274*0.5</f>
        <v>15</v>
      </c>
      <c r="AE274" s="1" t="n">
        <f aca="false">$H274+$I274*3+$J274*0.5+$K274+$L274*0.5+$M274*0.1+$N274*0.2</f>
        <v>8</v>
      </c>
      <c r="AF274" s="1" t="n">
        <f aca="false">$AD274*$W274*$AA274-1.5*$AE274*$X274</f>
        <v>0.375</v>
      </c>
      <c r="AG274" s="1" t="n">
        <f aca="false">$O274*$Y274-2*($P274*$Z274+R274)</f>
        <v>0</v>
      </c>
      <c r="AH274" s="1" t="n">
        <f aca="false">IF($AG274&lt;0,$AG274*1.5,$AG274*3)</f>
        <v>0</v>
      </c>
      <c r="AI274" s="1" t="n">
        <f aca="false">(Q274+S274+U274)*2-(T274+V274)*3</f>
        <v>2</v>
      </c>
      <c r="AJ274" s="2" t="n">
        <f aca="false">AF274+AH274+AI274</f>
        <v>2.375</v>
      </c>
      <c r="AK274" s="6" t="n">
        <f aca="false">AJ274/(AD274+AE274*1.5+(O274+P274+R274+T274+V274)*3+(Q274+S274+U274)*2)</f>
        <v>0.0818965517241379</v>
      </c>
      <c r="AL274" s="7" t="n">
        <f aca="false">0.5+AK274*4</f>
        <v>0.827586206896552</v>
      </c>
      <c r="AM274" s="3" t="str">
        <f aca="false">IF(AC274="","",IF(AC274="分","分",IF(AJ274=0,"分",IF(AC274="攻",IF(AJ274&gt;0,"一致","不一致"),IF(AJ274&gt;=0,"不一致","一致")))))</f>
        <v>一致</v>
      </c>
      <c r="AN274" s="8" t="n">
        <f aca="false">IF(AC274="","",ABS(AK274))</f>
        <v>0.0818965517241379</v>
      </c>
      <c r="AO274" s="3" t="n">
        <f aca="false">AP274-AQ274</f>
        <v>0</v>
      </c>
      <c r="AP274" s="1" t="n">
        <v>4</v>
      </c>
      <c r="AQ274" s="2" t="n">
        <v>4</v>
      </c>
      <c r="AR274" s="3" t="s">
        <v>73</v>
      </c>
      <c r="AT274" s="1" t="s">
        <v>97</v>
      </c>
      <c r="AV274" s="17" t="n">
        <f aca="false">IF(AK274&gt;0.5/4,0.5/4,IF(AK274&lt;0.5/-4,0.5/-4,AK274))</f>
        <v>0.0818965517241379</v>
      </c>
      <c r="AX274" s="9" t="n">
        <f aca="false">AW274*((O274+P274+U274+V274)*3+C274+H274+Q274+R274)/60+1</f>
        <v>1</v>
      </c>
    </row>
    <row r="275" customFormat="false" ht="12.8" hidden="false" customHeight="false" outlineLevel="0" collapsed="false">
      <c r="A275" s="1" t="n">
        <v>274</v>
      </c>
      <c r="B275" s="4" t="n">
        <v>75</v>
      </c>
      <c r="C275" s="1" t="n">
        <v>12.5</v>
      </c>
      <c r="H275" s="3" t="n">
        <v>7.5</v>
      </c>
      <c r="L275" s="4" t="n">
        <v>1</v>
      </c>
      <c r="O275" s="3" t="n">
        <v>2</v>
      </c>
      <c r="W275" s="3" t="n">
        <v>1.1</v>
      </c>
      <c r="X275" s="38" t="n">
        <v>1.2</v>
      </c>
      <c r="Y275" s="1" t="n">
        <v>1</v>
      </c>
      <c r="Z275" s="1" t="n">
        <v>1</v>
      </c>
      <c r="AA275" s="2" t="n">
        <v>0.5</v>
      </c>
      <c r="AB275" s="22" t="s">
        <v>535</v>
      </c>
      <c r="AC275" s="5" t="s">
        <v>52</v>
      </c>
      <c r="AD275" s="3" t="n">
        <f aca="false">$C275+$D275*2+$E275*0.5+$F275+$G275*0.5</f>
        <v>12.5</v>
      </c>
      <c r="AE275" s="1" t="n">
        <f aca="false">$H275+$I275*3+$J275*0.5+$K275+$L275*0.5+$M275*0.1+$N275*0.2</f>
        <v>8</v>
      </c>
      <c r="AF275" s="1" t="n">
        <f aca="false">$AD275*$W275*$AA275-1.5*$AE275*$X275</f>
        <v>-7.525</v>
      </c>
      <c r="AG275" s="1" t="n">
        <f aca="false">$O275*$Y275-2*($P275*$Z275+R275)</f>
        <v>2</v>
      </c>
      <c r="AH275" s="1" t="n">
        <f aca="false">IF($AG275&lt;0,$AG275*1.5,$AG275*3)</f>
        <v>6</v>
      </c>
      <c r="AI275" s="1" t="n">
        <f aca="false">(Q275+S275+U275)*2-(T275+V275)*3</f>
        <v>0</v>
      </c>
      <c r="AJ275" s="2" t="n">
        <f aca="false">AF275+AH275+AI275</f>
        <v>-1.525</v>
      </c>
      <c r="AK275" s="6" t="n">
        <f aca="false">AJ275/(AD275+AE275*1.5+(O275+P275+R275+T275+V275)*3+(Q275+S275+U275)*2)</f>
        <v>-0.0499999999999999</v>
      </c>
      <c r="AL275" s="7" t="n">
        <f aca="false">0.5+AK275*4</f>
        <v>0.3</v>
      </c>
      <c r="AM275" s="3" t="str">
        <f aca="false">IF(AC275="","",IF(AC275="分","分",IF(AJ275=0,"分",IF(AC275="攻",IF(AJ275&gt;0,"一致","不一致"),IF(AJ275&gt;=0,"不一致","一致")))))</f>
        <v>一致</v>
      </c>
      <c r="AN275" s="8" t="n">
        <f aca="false">IF(AC275="","",ABS(AK275))</f>
        <v>0.0499999999999999</v>
      </c>
      <c r="AO275" s="3" t="n">
        <f aca="false">AP275-AQ275</f>
        <v>1</v>
      </c>
      <c r="AP275" s="1" t="n">
        <v>5</v>
      </c>
      <c r="AQ275" s="2" t="n">
        <v>4</v>
      </c>
      <c r="AR275" s="3" t="s">
        <v>143</v>
      </c>
      <c r="AT275" s="1" t="s">
        <v>54</v>
      </c>
      <c r="AV275" s="17" t="n">
        <f aca="false">IF(AK275&gt;0.5/4,0.5/4,IF(AK275&lt;0.5/-4,0.5/-4,AK275))</f>
        <v>-0.0499999999999999</v>
      </c>
      <c r="AX275" s="9" t="n">
        <f aca="false">AW275*((O275+P275+U275+V275)*3+C275+H275+Q275+R275)/60+1</f>
        <v>1</v>
      </c>
    </row>
    <row r="276" customFormat="false" ht="12.8" hidden="false" customHeight="false" outlineLevel="0" collapsed="false">
      <c r="A276" s="1" t="n">
        <v>275</v>
      </c>
      <c r="B276" s="4" t="s">
        <v>536</v>
      </c>
      <c r="C276" s="1" t="n">
        <v>14</v>
      </c>
      <c r="H276" s="3" t="n">
        <v>6</v>
      </c>
      <c r="L276" s="4" t="n">
        <v>1</v>
      </c>
      <c r="W276" s="3" t="n">
        <v>1</v>
      </c>
      <c r="X276" s="1" t="n">
        <v>1.1</v>
      </c>
      <c r="Y276" s="1" t="n">
        <v>1</v>
      </c>
      <c r="Z276" s="1" t="n">
        <v>1</v>
      </c>
      <c r="AA276" s="2" t="n">
        <v>0.75</v>
      </c>
      <c r="AB276" s="24" t="s">
        <v>537</v>
      </c>
      <c r="AC276" s="5" t="s">
        <v>58</v>
      </c>
      <c r="AD276" s="3" t="n">
        <f aca="false">$C276+$D276*2+$E276*0.5+$F276+$G276*0.5</f>
        <v>14</v>
      </c>
      <c r="AE276" s="1" t="n">
        <f aca="false">$H276+$I276*3+$J276*0.5+$K276+$L276*0.5+$M276*0.1+$N276*0.2</f>
        <v>6.5</v>
      </c>
      <c r="AF276" s="1" t="n">
        <f aca="false">$AD276*$W276*$AA276-1.5*$AE276*$X276</f>
        <v>-0.225000000000001</v>
      </c>
      <c r="AG276" s="1" t="n">
        <f aca="false">$O276*$Y276-2*($P276*$Z276+R276)</f>
        <v>0</v>
      </c>
      <c r="AH276" s="1" t="n">
        <f aca="false">IF($AG276&lt;0,$AG276*1.5,$AG276*3)</f>
        <v>0</v>
      </c>
      <c r="AI276" s="1" t="n">
        <f aca="false">(Q276+S276+U276)*2-(T276+V276)*3</f>
        <v>0</v>
      </c>
      <c r="AJ276" s="2" t="n">
        <f aca="false">AF276+AH276+AI276</f>
        <v>-0.225000000000001</v>
      </c>
      <c r="AK276" s="6" t="n">
        <f aca="false">AJ276/(AD276+AE276*1.5+(O276+P276+R276+T276+V276)*3+(Q276+S276+U276)*2)</f>
        <v>-0.00947368421052638</v>
      </c>
      <c r="AL276" s="7" t="n">
        <f aca="false">0.5+AK276*4</f>
        <v>0.462105263157895</v>
      </c>
      <c r="AM276" s="3" t="str">
        <f aca="false">IF(AC276="","",IF(AC276="分","分",IF(AJ276=0,"分",IF(AC276="攻",IF(AJ276&gt;0,"一致","不一致"),IF(AJ276&gt;=0,"不一致","一致")))))</f>
        <v>不一致</v>
      </c>
      <c r="AN276" s="8" t="n">
        <f aca="false">IF(AC276="","",ABS(AK276))</f>
        <v>0.00947368421052638</v>
      </c>
      <c r="AO276" s="3" t="n">
        <f aca="false">AP276-AQ276</f>
        <v>-1</v>
      </c>
      <c r="AP276" s="1" t="n">
        <v>4</v>
      </c>
      <c r="AQ276" s="2" t="n">
        <v>5</v>
      </c>
      <c r="AR276" s="3" t="s">
        <v>97</v>
      </c>
      <c r="AT276" s="1" t="s">
        <v>59</v>
      </c>
      <c r="AV276" s="17" t="n">
        <f aca="false">IF(AK276&gt;0.5/4,0.5/4,IF(AK276&lt;0.5/-4,0.5/-4,AK276))</f>
        <v>-0.00947368421052638</v>
      </c>
      <c r="AX276" s="9" t="n">
        <f aca="false">AW276*((O276+P276+U276+V276)*3+C276+H276+Q276+R276)/60+1</f>
        <v>1</v>
      </c>
    </row>
    <row r="277" customFormat="false" ht="12.8" hidden="false" customHeight="false" outlineLevel="0" collapsed="false">
      <c r="A277" s="1" t="n">
        <v>276</v>
      </c>
      <c r="B277" s="1" t="s">
        <v>538</v>
      </c>
      <c r="C277" s="1" t="n">
        <v>16</v>
      </c>
      <c r="H277" s="3" t="n">
        <v>8</v>
      </c>
      <c r="Q277" s="1" t="n">
        <v>2</v>
      </c>
      <c r="W277" s="3" t="n">
        <v>0.5</v>
      </c>
      <c r="X277" s="1" t="n">
        <v>0.6</v>
      </c>
      <c r="Y277" s="1" t="n">
        <v>1</v>
      </c>
      <c r="Z277" s="1" t="n">
        <v>1</v>
      </c>
      <c r="AA277" s="2" t="n">
        <v>0.5</v>
      </c>
      <c r="AB277" s="22" t="s">
        <v>539</v>
      </c>
      <c r="AC277" s="5" t="s">
        <v>58</v>
      </c>
      <c r="AD277" s="3" t="n">
        <f aca="false">$C277+$D277*2+$E277*0.5+$F277+$G277*0.5</f>
        <v>16</v>
      </c>
      <c r="AE277" s="1" t="n">
        <f aca="false">$H277+$I277*3+$J277*0.5+$K277+$L277*0.5+$M277*0.1+$N277*0.2</f>
        <v>8</v>
      </c>
      <c r="AF277" s="1" t="n">
        <f aca="false">$AD277*$W277*$AA277-1.5*$AE277*$X277</f>
        <v>-3.2</v>
      </c>
      <c r="AG277" s="1" t="n">
        <f aca="false">$O277*$Y277-2*($P277*$Z277+R277)</f>
        <v>0</v>
      </c>
      <c r="AH277" s="1" t="n">
        <f aca="false">IF($AG277&lt;0,$AG277*1.5,$AG277*3)</f>
        <v>0</v>
      </c>
      <c r="AI277" s="1" t="n">
        <f aca="false">(Q277+S277+U277)*2-(T277+V277)*3</f>
        <v>4</v>
      </c>
      <c r="AJ277" s="2" t="n">
        <f aca="false">AF277+AH277+AI277</f>
        <v>0.800000000000001</v>
      </c>
      <c r="AK277" s="6" t="n">
        <f aca="false">AJ277/(AD277+AE277*1.5+(O277+P277+R277+T277+V277)*3+(Q277+S277+U277)*2)</f>
        <v>0.025</v>
      </c>
      <c r="AL277" s="7" t="n">
        <f aca="false">0.5+AK277*4</f>
        <v>0.6</v>
      </c>
      <c r="AM277" s="3" t="str">
        <f aca="false">IF(AC277="","",IF(AC277="分","分",IF(AJ277=0,"分",IF(AC277="攻",IF(AJ277&gt;0,"一致","不一致"),IF(AJ277&gt;=0,"不一致","一致")))))</f>
        <v>一致</v>
      </c>
      <c r="AN277" s="8" t="n">
        <f aca="false">IF(AC277="","",ABS(AK277))</f>
        <v>0.025</v>
      </c>
      <c r="AO277" s="3" t="n">
        <f aca="false">AP277-AQ277</f>
        <v>-3</v>
      </c>
      <c r="AP277" s="1" t="n">
        <v>2</v>
      </c>
      <c r="AQ277" s="2" t="n">
        <v>5</v>
      </c>
      <c r="AR277" s="3" t="s">
        <v>105</v>
      </c>
      <c r="AT277" s="1" t="s">
        <v>108</v>
      </c>
      <c r="AV277" s="17" t="n">
        <f aca="false">IF(AK277&gt;0.5/4,0.5/4,IF(AK277&lt;0.5/-4,0.5/-4,AK277))</f>
        <v>0.025</v>
      </c>
      <c r="AX277" s="9" t="n">
        <f aca="false">AW277*((O277+P277+U277+V277)*3+C277+H277+Q277+R277)/60+1</f>
        <v>1</v>
      </c>
    </row>
    <row r="278" customFormat="false" ht="12.8" hidden="false" customHeight="false" outlineLevel="0" collapsed="false">
      <c r="A278" s="1" t="n">
        <v>277</v>
      </c>
      <c r="B278" s="1" t="s">
        <v>540</v>
      </c>
      <c r="C278" s="1" t="n">
        <v>17</v>
      </c>
      <c r="G278" s="2" t="n">
        <v>2</v>
      </c>
      <c r="H278" s="3" t="n">
        <v>11.5</v>
      </c>
      <c r="I278" s="57" t="n">
        <v>0.5</v>
      </c>
      <c r="R278" s="1" t="n">
        <v>2</v>
      </c>
      <c r="T278" s="1" t="n">
        <v>1</v>
      </c>
      <c r="W278" s="3" t="n">
        <v>1</v>
      </c>
      <c r="X278" s="1" t="n">
        <v>1</v>
      </c>
      <c r="Y278" s="1" t="n">
        <v>1</v>
      </c>
      <c r="Z278" s="1" t="n">
        <v>1</v>
      </c>
      <c r="AA278" s="2" t="n">
        <v>1.5</v>
      </c>
      <c r="AB278" s="18" t="s">
        <v>541</v>
      </c>
      <c r="AC278" s="5" t="s">
        <v>122</v>
      </c>
      <c r="AD278" s="3" t="n">
        <f aca="false">$C278+$D278*2+$E278*0.5+$F278+$G278*0.5</f>
        <v>18</v>
      </c>
      <c r="AE278" s="1" t="n">
        <f aca="false">$H278+$I278*3+$J278*0.5+$K278+$L278*0.5+$M278*0.1+$N278*0.2</f>
        <v>13</v>
      </c>
      <c r="AF278" s="1" t="n">
        <f aca="false">$AD278*$W278*$AA278-1.5*$AE278*$X278</f>
        <v>7.5</v>
      </c>
      <c r="AG278" s="1" t="n">
        <f aca="false">$O278*$Y278-2*($P278*$Z278+R278)</f>
        <v>-4</v>
      </c>
      <c r="AH278" s="1" t="n">
        <f aca="false">IF($AG278&lt;0,$AG278*1.5,$AG278*3)</f>
        <v>-6</v>
      </c>
      <c r="AI278" s="1" t="n">
        <f aca="false">(Q278+S278+U278)*2-(T278+V278)*3</f>
        <v>-3</v>
      </c>
      <c r="AJ278" s="2" t="n">
        <f aca="false">AF278+AH278+AI278</f>
        <v>-1.5</v>
      </c>
      <c r="AK278" s="6" t="n">
        <f aca="false">AJ278/(AD278+AE278*1.5+(O278+P278+R278+T278+V278)*3+(Q278+S278+U278)*2)</f>
        <v>-0.032258064516129</v>
      </c>
      <c r="AL278" s="7" t="n">
        <f aca="false">0.5+AK278*4</f>
        <v>0.370967741935484</v>
      </c>
      <c r="AM278" s="3" t="str">
        <f aca="false">IF(AC278="","",IF(AC278="分","分",IF(AJ278=0,"分",IF(AC278="攻",IF(AJ278&gt;0,"一致","不一致"),IF(AJ278&gt;=0,"不一致","一致")))))</f>
        <v>分</v>
      </c>
      <c r="AN278" s="8" t="n">
        <f aca="false">IF(AC278="","",ABS(AK278))</f>
        <v>0.032258064516129</v>
      </c>
      <c r="AO278" s="3" t="n">
        <f aca="false">AP278-AQ278</f>
        <v>0</v>
      </c>
      <c r="AP278" s="1" t="n">
        <v>3</v>
      </c>
      <c r="AQ278" s="2" t="n">
        <v>3</v>
      </c>
      <c r="AR278" s="3" t="s">
        <v>97</v>
      </c>
      <c r="AT278" s="1" t="s">
        <v>73</v>
      </c>
      <c r="AV278" s="17" t="n">
        <f aca="false">IF(AK278&gt;0.5/4,0.5/4,IF(AK278&lt;0.5/-4,0.5/-4,AK278))</f>
        <v>-0.032258064516129</v>
      </c>
      <c r="AX278" s="9" t="n">
        <f aca="false">AW278*((O278+P278+U278+V278)*3+C278+H278+Q278+R278)/60+1</f>
        <v>1</v>
      </c>
    </row>
    <row r="279" customFormat="false" ht="12.8" hidden="false" customHeight="false" outlineLevel="0" collapsed="false">
      <c r="A279" s="1" t="n">
        <v>278</v>
      </c>
      <c r="B279" s="1" t="s">
        <v>542</v>
      </c>
      <c r="C279" s="1" t="n">
        <v>16</v>
      </c>
      <c r="H279" s="3" t="n">
        <v>10</v>
      </c>
      <c r="L279" s="4" t="n">
        <v>2</v>
      </c>
      <c r="O279" s="3" t="n">
        <v>3</v>
      </c>
      <c r="R279" s="1" t="n">
        <v>1</v>
      </c>
      <c r="W279" s="3" t="n">
        <v>0.9</v>
      </c>
      <c r="X279" s="1" t="n">
        <v>1</v>
      </c>
      <c r="Y279" s="1" t="n">
        <v>1</v>
      </c>
      <c r="Z279" s="1" t="n">
        <v>1</v>
      </c>
      <c r="AA279" s="2" t="n">
        <v>1</v>
      </c>
      <c r="AB279" s="5" t="s">
        <v>543</v>
      </c>
      <c r="AC279" s="5" t="s">
        <v>58</v>
      </c>
      <c r="AD279" s="3" t="n">
        <f aca="false">$C279+$D279*2+$E279*0.5+$F279+$G279*0.5</f>
        <v>16</v>
      </c>
      <c r="AE279" s="1" t="n">
        <f aca="false">$H279+$I279*3+$J279*0.5+$K279+$L279*0.5+$M279*0.1+$N279*0.2</f>
        <v>11</v>
      </c>
      <c r="AF279" s="1" t="n">
        <f aca="false">$AD279*$W279*$AA279-1.5*$AE279*$X279</f>
        <v>-2.1</v>
      </c>
      <c r="AG279" s="1" t="n">
        <f aca="false">$O279*$Y279-2*($P279*$Z279+R279)</f>
        <v>1</v>
      </c>
      <c r="AH279" s="1" t="n">
        <f aca="false">IF($AG279&lt;0,$AG279*1.5,$AG279*3)</f>
        <v>3</v>
      </c>
      <c r="AI279" s="1" t="n">
        <f aca="false">(Q279+S279+U279)*2-(T279+V279)*3</f>
        <v>0</v>
      </c>
      <c r="AJ279" s="2" t="n">
        <f aca="false">AF279+AH279+AI279</f>
        <v>0.9</v>
      </c>
      <c r="AK279" s="6" t="n">
        <f aca="false">AJ279/(AD279+AE279*1.5+(O279+P279+R279+T279+V279)*3+(Q279+S279+U279)*2)</f>
        <v>0.0202247191011236</v>
      </c>
      <c r="AL279" s="7" t="n">
        <f aca="false">0.5+AK279*4</f>
        <v>0.580898876404494</v>
      </c>
      <c r="AM279" s="3" t="str">
        <f aca="false">IF(AC279="","",IF(AC279="分","分",IF(AJ279=0,"分",IF(AC279="攻",IF(AJ279&gt;0,"一致","不一致"),IF(AJ279&gt;=0,"不一致","一致")))))</f>
        <v>一致</v>
      </c>
      <c r="AN279" s="8" t="n">
        <f aca="false">IF(AC279="","",ABS(AK279))</f>
        <v>0.0202247191011236</v>
      </c>
      <c r="AO279" s="3" t="n">
        <f aca="false">AP279-AQ279</f>
        <v>0</v>
      </c>
      <c r="AP279" s="1" t="n">
        <v>3</v>
      </c>
      <c r="AQ279" s="2" t="n">
        <v>3</v>
      </c>
      <c r="AR279" s="3" t="s">
        <v>53</v>
      </c>
      <c r="AT279" s="1" t="s">
        <v>54</v>
      </c>
      <c r="AV279" s="17" t="n">
        <f aca="false">IF(AK279&gt;0.5/4,0.5/4,IF(AK279&lt;0.5/-4,0.5/-4,AK279))</f>
        <v>0.0202247191011236</v>
      </c>
      <c r="AX279" s="9" t="n">
        <f aca="false">AW279*((O279+P279+U279+V279)*3+C279+H279+Q279+R279)/60+1</f>
        <v>1</v>
      </c>
    </row>
    <row r="280" customFormat="false" ht="12.8" hidden="false" customHeight="false" outlineLevel="0" collapsed="false">
      <c r="A280" s="1" t="n">
        <v>279</v>
      </c>
      <c r="B280" s="1" t="s">
        <v>544</v>
      </c>
      <c r="C280" s="1" t="n">
        <v>18.5</v>
      </c>
      <c r="E280" s="1" t="n">
        <v>1</v>
      </c>
      <c r="G280" s="2" t="n">
        <v>1</v>
      </c>
      <c r="H280" s="3" t="n">
        <v>10</v>
      </c>
      <c r="M280" s="4" t="n">
        <v>18</v>
      </c>
      <c r="R280" s="1" t="n">
        <v>2</v>
      </c>
      <c r="W280" s="3" t="n">
        <v>1.1</v>
      </c>
      <c r="X280" s="1" t="n">
        <v>1</v>
      </c>
      <c r="Y280" s="1" t="n">
        <v>1</v>
      </c>
      <c r="Z280" s="1" t="n">
        <v>1</v>
      </c>
      <c r="AA280" s="2" t="n">
        <v>1</v>
      </c>
      <c r="AB280" s="5" t="s">
        <v>545</v>
      </c>
      <c r="AC280" s="5" t="s">
        <v>52</v>
      </c>
      <c r="AD280" s="3" t="n">
        <f aca="false">$C280+$D280*2+$E280*0.5+$F280+$G280*0.5</f>
        <v>19.5</v>
      </c>
      <c r="AE280" s="1" t="n">
        <f aca="false">$H280+$I280*3+$J280*0.5+$K280+$L280*0.5+$M280*0.1+$N280*0.2</f>
        <v>11.8</v>
      </c>
      <c r="AF280" s="1" t="n">
        <f aca="false">$AD280*$W280*$AA280-1.5*$AE280*$X280</f>
        <v>3.75</v>
      </c>
      <c r="AG280" s="1" t="n">
        <f aca="false">$O280*$Y280-2*($P280*$Z280+R280)</f>
        <v>-4</v>
      </c>
      <c r="AH280" s="1" t="n">
        <f aca="false">IF($AG280&lt;0,$AG280*1.5,$AG280*3)</f>
        <v>-6</v>
      </c>
      <c r="AI280" s="1" t="n">
        <f aca="false">(Q280+S280+U280)*2-(T280+V280)*3</f>
        <v>0</v>
      </c>
      <c r="AJ280" s="2" t="n">
        <f aca="false">AF280+AH280+AI280</f>
        <v>-2.25</v>
      </c>
      <c r="AK280" s="6" t="n">
        <f aca="false">AJ280/(AD280+AE280*1.5+(O280+P280+R280+T280+V280)*3+(Q280+S280+U280)*2)</f>
        <v>-0.0520833333333333</v>
      </c>
      <c r="AL280" s="7" t="n">
        <f aca="false">0.5+AK280*4</f>
        <v>0.291666666666667</v>
      </c>
      <c r="AM280" s="3" t="str">
        <f aca="false">IF(AC280="","",IF(AC280="分","分",IF(AJ280=0,"分",IF(AC280="攻",IF(AJ280&gt;0,"一致","不一致"),IF(AJ280&gt;=0,"不一致","一致")))))</f>
        <v>一致</v>
      </c>
      <c r="AN280" s="8" t="n">
        <f aca="false">IF(AC280="","",ABS(AK280))</f>
        <v>0.0520833333333333</v>
      </c>
      <c r="AO280" s="3" t="n">
        <f aca="false">AP280-AQ280</f>
        <v>0</v>
      </c>
      <c r="AP280" s="1" t="n">
        <v>4</v>
      </c>
      <c r="AQ280" s="2" t="n">
        <v>4</v>
      </c>
      <c r="AR280" s="3" t="s">
        <v>73</v>
      </c>
      <c r="AT280" s="1" t="s">
        <v>97</v>
      </c>
      <c r="AV280" s="17" t="n">
        <f aca="false">IF(AK280&gt;0.5/4,0.5/4,IF(AK280&lt;0.5/-4,0.5/-4,AK280))</f>
        <v>-0.0520833333333333</v>
      </c>
      <c r="AX280" s="9" t="n">
        <f aca="false">AW280*((O280+P280+U280+V280)*3+C280+H280+Q280+R280)/60+1</f>
        <v>1</v>
      </c>
    </row>
    <row r="281" customFormat="false" ht="12.8" hidden="false" customHeight="false" outlineLevel="0" collapsed="false">
      <c r="A281" s="1" t="n">
        <v>280</v>
      </c>
      <c r="B281" s="1" t="s">
        <v>546</v>
      </c>
      <c r="C281" s="1" t="n">
        <v>14</v>
      </c>
      <c r="G281" s="2" t="n">
        <v>2</v>
      </c>
      <c r="H281" s="3" t="n">
        <v>14</v>
      </c>
      <c r="O281" s="3" t="n">
        <v>4</v>
      </c>
      <c r="S281" s="1" t="n">
        <v>1</v>
      </c>
      <c r="W281" s="3" t="n">
        <v>1</v>
      </c>
      <c r="X281" s="1" t="n">
        <v>1</v>
      </c>
      <c r="Y281" s="1" t="n">
        <v>1</v>
      </c>
      <c r="Z281" s="1" t="n">
        <v>1</v>
      </c>
      <c r="AA281" s="2" t="n">
        <v>0.75</v>
      </c>
      <c r="AB281" s="32" t="s">
        <v>547</v>
      </c>
      <c r="AC281" s="5" t="s">
        <v>52</v>
      </c>
      <c r="AD281" s="3" t="n">
        <f aca="false">$C281+$D281*2+$E281*0.5+$F281+$G281*0.5</f>
        <v>15</v>
      </c>
      <c r="AE281" s="1" t="n">
        <f aca="false">$H281+$I281*3+$J281*0.5+$K281+$L281*0.5+$M281*0.1+$N281*0.2</f>
        <v>14</v>
      </c>
      <c r="AF281" s="1" t="n">
        <f aca="false">$AD281*$W281*$AA281-1.5*$AE281*$X281</f>
        <v>-9.75</v>
      </c>
      <c r="AG281" s="1" t="n">
        <f aca="false">$O281*$Y281-2*($P281*$Z281+R281)</f>
        <v>4</v>
      </c>
      <c r="AH281" s="1" t="n">
        <f aca="false">IF($AG281&lt;0,$AG281*1.5,$AG281*3)</f>
        <v>12</v>
      </c>
      <c r="AI281" s="1" t="n">
        <f aca="false">(Q281+S281+U281)*2-(T281+V281)*3</f>
        <v>2</v>
      </c>
      <c r="AJ281" s="2" t="n">
        <f aca="false">AF281+AH281+AI281</f>
        <v>4.25</v>
      </c>
      <c r="AK281" s="6" t="n">
        <f aca="false">AJ281/(AD281+AE281*1.5+(O281+P281+R281+T281+V281)*3+(Q281+S281+U281)*2)</f>
        <v>0.085</v>
      </c>
      <c r="AL281" s="7" t="n">
        <f aca="false">0.5+AK281*4</f>
        <v>0.84</v>
      </c>
      <c r="AM281" s="3" t="str">
        <f aca="false">IF(AC281="","",IF(AC281="分","分",IF(AJ281=0,"分",IF(AC281="攻",IF(AJ281&gt;0,"一致","不一致"),IF(AJ281&gt;=0,"不一致","一致")))))</f>
        <v>不一致</v>
      </c>
      <c r="AN281" s="8" t="n">
        <f aca="false">IF(AC281="","",ABS(AK281))</f>
        <v>0.085</v>
      </c>
      <c r="AO281" s="3" t="n">
        <f aca="false">AP281-AQ281</f>
        <v>2</v>
      </c>
      <c r="AP281" s="1" t="n">
        <v>4</v>
      </c>
      <c r="AQ281" s="2" t="n">
        <v>2</v>
      </c>
      <c r="AR281" s="3" t="s">
        <v>54</v>
      </c>
      <c r="AT281" s="1" t="s">
        <v>59</v>
      </c>
      <c r="AV281" s="17" t="n">
        <f aca="false">IF(AK281&gt;0.5/4,0.5/4,IF(AK281&lt;0.5/-4,0.5/-4,AK281))</f>
        <v>0.085</v>
      </c>
      <c r="AX281" s="9" t="n">
        <f aca="false">AW281*((O281+P281+U281+V281)*3+C281+H281+Q281+R281)/60+1</f>
        <v>1</v>
      </c>
    </row>
    <row r="282" customFormat="false" ht="12.8" hidden="false" customHeight="false" outlineLevel="0" collapsed="false">
      <c r="A282" s="1" t="n">
        <v>281</v>
      </c>
      <c r="B282" s="1" t="s">
        <v>548</v>
      </c>
      <c r="C282" s="1" t="n">
        <v>16</v>
      </c>
      <c r="G282" s="2" t="n">
        <v>1</v>
      </c>
      <c r="H282" s="3" t="n">
        <v>14</v>
      </c>
      <c r="J282" s="1" t="n">
        <v>1</v>
      </c>
      <c r="N282" s="2" t="n">
        <v>6</v>
      </c>
      <c r="Q282" s="1" t="n">
        <v>2</v>
      </c>
      <c r="R282" s="1" t="n">
        <v>1</v>
      </c>
      <c r="W282" s="3" t="n">
        <v>1</v>
      </c>
      <c r="X282" s="1" t="n">
        <v>1</v>
      </c>
      <c r="Y282" s="1" t="n">
        <v>1</v>
      </c>
      <c r="Z282" s="1" t="n">
        <v>1</v>
      </c>
      <c r="AA282" s="2" t="n">
        <v>1</v>
      </c>
      <c r="AB282" s="5" t="s">
        <v>549</v>
      </c>
      <c r="AC282" s="5" t="s">
        <v>52</v>
      </c>
      <c r="AD282" s="3" t="n">
        <f aca="false">$C282+$D282*2+$E282*0.5+$F282+$G282*0.5</f>
        <v>16.5</v>
      </c>
      <c r="AE282" s="1" t="n">
        <f aca="false">$H282+$I282*3+$J282*0.5+$K282+$L282*0.5+$M282*0.1+$N282*0.2</f>
        <v>15.7</v>
      </c>
      <c r="AF282" s="1" t="n">
        <f aca="false">$AD282*$W282*$AA282-1.5*$AE282*$X282</f>
        <v>-7.05</v>
      </c>
      <c r="AG282" s="1" t="n">
        <f aca="false">$O282*$Y282-2*($P282*$Z282+R282)</f>
        <v>-2</v>
      </c>
      <c r="AH282" s="1" t="n">
        <f aca="false">IF($AG282&lt;0,$AG282*1.5,$AG282*3)</f>
        <v>-3</v>
      </c>
      <c r="AI282" s="1" t="n">
        <f aca="false">(Q282+S282+U282)*2-(T282+V282)*3</f>
        <v>4</v>
      </c>
      <c r="AJ282" s="2" t="n">
        <f aca="false">AF282+AH282+AI282</f>
        <v>-6.05</v>
      </c>
      <c r="AK282" s="6" t="n">
        <f aca="false">AJ282/(AD282+AE282*1.5+(O282+P282+R282+T282+V282)*3+(Q282+S282+U282)*2)</f>
        <v>-0.128586609989373</v>
      </c>
      <c r="AL282" s="7" t="n">
        <f aca="false">0.5+AK282*4</f>
        <v>-0.0143464399574919</v>
      </c>
      <c r="AM282" s="3" t="str">
        <f aca="false">IF(AC282="","",IF(AC282="分","分",IF(AJ282=0,"分",IF(AC282="攻",IF(AJ282&gt;0,"一致","不一致"),IF(AJ282&gt;=0,"不一致","一致")))))</f>
        <v>一致</v>
      </c>
      <c r="AN282" s="8" t="n">
        <f aca="false">IF(AC282="","",ABS(AK282))</f>
        <v>0.128586609989373</v>
      </c>
      <c r="AO282" s="3" t="n">
        <f aca="false">AP282-AQ282</f>
        <v>0</v>
      </c>
      <c r="AP282" s="1" t="n">
        <v>3</v>
      </c>
      <c r="AQ282" s="2" t="n">
        <v>3</v>
      </c>
      <c r="AR282" s="3" t="s">
        <v>97</v>
      </c>
      <c r="AT282" s="1" t="s">
        <v>143</v>
      </c>
      <c r="AV282" s="17" t="n">
        <f aca="false">IF(AK282&gt;0.5/4,0.5/4,IF(AK282&lt;0.5/-4,0.5/-4,AK282))</f>
        <v>-0.125</v>
      </c>
      <c r="AX282" s="9" t="n">
        <f aca="false">AW282*((O282+P282+U282+V282)*3+C282+H282+Q282+R282)/60+1</f>
        <v>1</v>
      </c>
    </row>
    <row r="283" customFormat="false" ht="12.8" hidden="false" customHeight="false" outlineLevel="0" collapsed="false">
      <c r="A283" s="1" t="n">
        <v>282</v>
      </c>
      <c r="B283" s="4" t="s">
        <v>550</v>
      </c>
      <c r="C283" s="1" t="n">
        <v>15</v>
      </c>
      <c r="E283" s="1" t="n">
        <v>1</v>
      </c>
      <c r="G283" s="2" t="n">
        <v>2</v>
      </c>
      <c r="H283" s="3" t="n">
        <v>11</v>
      </c>
      <c r="J283" s="1" t="n">
        <v>1</v>
      </c>
      <c r="L283" s="4" t="n">
        <v>1</v>
      </c>
      <c r="O283" s="3" t="n">
        <v>8</v>
      </c>
      <c r="P283" s="1" t="n">
        <v>3</v>
      </c>
      <c r="R283" s="20" t="n">
        <v>3</v>
      </c>
      <c r="T283" s="1" t="n">
        <v>1</v>
      </c>
      <c r="W283" s="3" t="n">
        <v>1</v>
      </c>
      <c r="X283" s="1" t="n">
        <v>1</v>
      </c>
      <c r="Y283" s="1" t="n">
        <v>1</v>
      </c>
      <c r="Z283" s="1" t="n">
        <v>0.25</v>
      </c>
      <c r="AA283" s="2" t="n">
        <v>1</v>
      </c>
      <c r="AB283" s="5" t="s">
        <v>551</v>
      </c>
      <c r="AC283" s="5" t="s">
        <v>52</v>
      </c>
      <c r="AD283" s="3" t="n">
        <f aca="false">$C283+$D283*2+$E283*0.5+$F283+$G283*0.5</f>
        <v>16.5</v>
      </c>
      <c r="AE283" s="1" t="n">
        <f aca="false">$H283+$I283*3+$J283*0.5+$K283+$L283*0.5+$M283*0.1+$N283*0.2</f>
        <v>12</v>
      </c>
      <c r="AF283" s="1" t="n">
        <f aca="false">$AD283*$W283*$AA283-1.5*$AE283*$X283</f>
        <v>-1.5</v>
      </c>
      <c r="AG283" s="1" t="n">
        <f aca="false">$O283*$Y283-2*($P283*$Z283+R283)</f>
        <v>0.5</v>
      </c>
      <c r="AH283" s="1" t="n">
        <f aca="false">IF($AG283&lt;0,$AG283*1.5,$AG283*3)</f>
        <v>1.5</v>
      </c>
      <c r="AI283" s="1" t="n">
        <f aca="false">(Q283+S283+U283)*2-(T283+V283)*3</f>
        <v>-3</v>
      </c>
      <c r="AJ283" s="2" t="n">
        <f aca="false">AF283+AH283+AI283</f>
        <v>-3</v>
      </c>
      <c r="AK283" s="6" t="n">
        <f aca="false">AJ283/(AD283+AE283*1.5+(O283+P283+R283+T283+V283)*3+(Q283+S283+U283)*2)</f>
        <v>-0.0377358490566038</v>
      </c>
      <c r="AL283" s="7" t="n">
        <f aca="false">0.5+AK283*4</f>
        <v>0.349056603773585</v>
      </c>
      <c r="AM283" s="3" t="str">
        <f aca="false">IF(AC283="","",IF(AC283="分","分",IF(AJ283=0,"分",IF(AC283="攻",IF(AJ283&gt;0,"一致","不一致"),IF(AJ283&gt;=0,"不一致","一致")))))</f>
        <v>一致</v>
      </c>
      <c r="AN283" s="8" t="n">
        <f aca="false">IF(AC283="","",ABS(AK283))</f>
        <v>0.0377358490566038</v>
      </c>
      <c r="AO283" s="3" t="n">
        <f aca="false">AP283-AQ283</f>
        <v>0</v>
      </c>
      <c r="AP283" s="1" t="n">
        <v>3</v>
      </c>
      <c r="AQ283" s="2" t="n">
        <v>3</v>
      </c>
      <c r="AR283" s="3" t="s">
        <v>54</v>
      </c>
      <c r="AT283" s="1" t="s">
        <v>73</v>
      </c>
      <c r="AV283" s="17" t="n">
        <f aca="false">IF(AK283&gt;0.5/4,0.5/4,IF(AK283&lt;0.5/-4,0.5/-4,AK283))</f>
        <v>-0.0377358490566038</v>
      </c>
      <c r="AW283" s="3" t="n">
        <v>5.5</v>
      </c>
      <c r="AX283" s="9" t="n">
        <f aca="false">AW283*((O283+P283+U283+V283)*3+C283+H283+Q283+R283)/60+1</f>
        <v>6.68333333333333</v>
      </c>
    </row>
    <row r="284" customFormat="false" ht="12.8" hidden="false" customHeight="false" outlineLevel="0" collapsed="false">
      <c r="A284" s="1" t="n">
        <v>283</v>
      </c>
      <c r="B284" s="1" t="s">
        <v>552</v>
      </c>
      <c r="C284" s="1" t="n">
        <v>21</v>
      </c>
      <c r="H284" s="3" t="n">
        <v>15</v>
      </c>
      <c r="O284" s="3" t="n">
        <v>5</v>
      </c>
      <c r="R284" s="1" t="n">
        <v>2</v>
      </c>
      <c r="W284" s="3" t="n">
        <v>0.8</v>
      </c>
      <c r="X284" s="1" t="n">
        <v>1</v>
      </c>
      <c r="Y284" s="1" t="n">
        <v>1</v>
      </c>
      <c r="Z284" s="1" t="n">
        <v>1</v>
      </c>
      <c r="AA284" s="2" t="n">
        <v>1.5</v>
      </c>
      <c r="AB284" s="18" t="s">
        <v>553</v>
      </c>
      <c r="AC284" s="5" t="s">
        <v>52</v>
      </c>
      <c r="AD284" s="3" t="n">
        <f aca="false">$C284+$D284*2+$E284*0.5+$F284+$G284*0.5</f>
        <v>21</v>
      </c>
      <c r="AE284" s="1" t="n">
        <f aca="false">$H284+$I284*3+$J284*0.5+$K284+$L284*0.5+$M284*0.1+$N284*0.2</f>
        <v>15</v>
      </c>
      <c r="AF284" s="1" t="n">
        <f aca="false">$AD284*$W284*$AA284-1.5*$AE284*$X284</f>
        <v>2.7</v>
      </c>
      <c r="AG284" s="1" t="n">
        <f aca="false">$O284*$Y284-2*($P284*$Z284+R284)</f>
        <v>1</v>
      </c>
      <c r="AH284" s="1" t="n">
        <f aca="false">IF($AG284&lt;0,$AG284*1.5,$AG284*3)</f>
        <v>3</v>
      </c>
      <c r="AI284" s="1" t="n">
        <f aca="false">(Q284+S284+U284)*2-(T284+V284)*3</f>
        <v>0</v>
      </c>
      <c r="AJ284" s="2" t="n">
        <f aca="false">AF284+AH284+AI284</f>
        <v>5.7</v>
      </c>
      <c r="AK284" s="6" t="n">
        <f aca="false">AJ284/(AD284+AE284*1.5+(O284+P284+R284+T284+V284)*3+(Q284+S284+U284)*2)</f>
        <v>0.0883720930232559</v>
      </c>
      <c r="AL284" s="7" t="n">
        <f aca="false">0.5+AK284*4</f>
        <v>0.853488372093023</v>
      </c>
      <c r="AM284" s="3" t="str">
        <f aca="false">IF(AC284="","",IF(AC284="分","分",IF(AJ284=0,"分",IF(AC284="攻",IF(AJ284&gt;0,"一致","不一致"),IF(AJ284&gt;=0,"不一致","一致")))))</f>
        <v>不一致</v>
      </c>
      <c r="AN284" s="8" t="n">
        <f aca="false">IF(AC284="","",ABS(AK284))</f>
        <v>0.0883720930232559</v>
      </c>
      <c r="AO284" s="3" t="n">
        <f aca="false">AP284-AQ284</f>
        <v>-2</v>
      </c>
      <c r="AP284" s="1" t="n">
        <v>1</v>
      </c>
      <c r="AQ284" s="2" t="n">
        <v>3</v>
      </c>
      <c r="AR284" s="3" t="s">
        <v>554</v>
      </c>
      <c r="AT284" s="1" t="s">
        <v>97</v>
      </c>
      <c r="AV284" s="17" t="n">
        <f aca="false">IF(AK284&gt;0.5/4,0.5/4,IF(AK284&lt;0.5/-4,0.5/-4,AK284))</f>
        <v>0.0883720930232559</v>
      </c>
      <c r="AX284" s="9" t="n">
        <f aca="false">AW284*((O284+P284+U284+V284)*3+C284+H284+Q284+R284)/60+1</f>
        <v>1</v>
      </c>
    </row>
    <row r="285" customFormat="false" ht="12.8" hidden="false" customHeight="false" outlineLevel="0" collapsed="false">
      <c r="A285" s="1" t="n">
        <v>284</v>
      </c>
      <c r="B285" s="1" t="s">
        <v>555</v>
      </c>
      <c r="C285" s="1" t="n">
        <v>14.5</v>
      </c>
      <c r="H285" s="3" t="n">
        <v>9</v>
      </c>
      <c r="R285" s="1" t="n">
        <v>2</v>
      </c>
      <c r="S285" s="1" t="n">
        <v>1</v>
      </c>
      <c r="W285" s="3" t="n">
        <v>1</v>
      </c>
      <c r="X285" s="1" t="n">
        <v>0.8</v>
      </c>
      <c r="Y285" s="1" t="n">
        <v>1</v>
      </c>
      <c r="Z285" s="1" t="n">
        <v>1</v>
      </c>
      <c r="AA285" s="2" t="n">
        <v>1</v>
      </c>
      <c r="AB285" s="5" t="s">
        <v>556</v>
      </c>
      <c r="AC285" s="5" t="s">
        <v>58</v>
      </c>
      <c r="AD285" s="3" t="n">
        <f aca="false">$C285+$D285*2+$E285*0.5+$F285+$G285*0.5</f>
        <v>14.5</v>
      </c>
      <c r="AE285" s="1" t="n">
        <f aca="false">$H285+$I285*3+$J285*0.5+$K285+$L285*0.5+$M285*0.1+$N285*0.2</f>
        <v>9</v>
      </c>
      <c r="AF285" s="1" t="n">
        <f aca="false">$AD285*$W285*$AA285-1.5*$AE285*$X285</f>
        <v>3.7</v>
      </c>
      <c r="AG285" s="1" t="n">
        <f aca="false">$O285*$Y285-2*($P285*$Z285+R285)</f>
        <v>-4</v>
      </c>
      <c r="AH285" s="1" t="n">
        <f aca="false">IF($AG285&lt;0,$AG285*1.5,$AG285*3)</f>
        <v>-6</v>
      </c>
      <c r="AI285" s="1" t="n">
        <f aca="false">(Q285+S285+U285)*2-(T285+V285)*3</f>
        <v>2</v>
      </c>
      <c r="AJ285" s="2" t="n">
        <f aca="false">AF285+AH285+AI285</f>
        <v>-0.300000000000001</v>
      </c>
      <c r="AK285" s="6" t="n">
        <f aca="false">AJ285/(AD285+AE285*1.5+(O285+P285+R285+T285+V285)*3+(Q285+S285+U285)*2)</f>
        <v>-0.00833333333333335</v>
      </c>
      <c r="AL285" s="7" t="n">
        <f aca="false">0.5+AK285*4</f>
        <v>0.466666666666667</v>
      </c>
      <c r="AM285" s="3" t="str">
        <f aca="false">IF(AC285="","",IF(AC285="分","分",IF(AJ285=0,"分",IF(AC285="攻",IF(AJ285&gt;0,"一致","不一致"),IF(AJ285&gt;=0,"不一致","一致")))))</f>
        <v>不一致</v>
      </c>
      <c r="AN285" s="8" t="n">
        <f aca="false">IF(AC285="","",ABS(AK285))</f>
        <v>0.00833333333333335</v>
      </c>
      <c r="AO285" s="3" t="n">
        <f aca="false">AP285-AQ285</f>
        <v>0</v>
      </c>
      <c r="AP285" s="1" t="n">
        <v>2</v>
      </c>
      <c r="AQ285" s="2" t="n">
        <v>2</v>
      </c>
      <c r="AR285" s="3" t="s">
        <v>53</v>
      </c>
      <c r="AT285" s="1" t="s">
        <v>203</v>
      </c>
      <c r="AV285" s="17" t="n">
        <f aca="false">IF(AK285&gt;0.5/4,0.5/4,IF(AK285&lt;0.5/-4,0.5/-4,AK285))</f>
        <v>-0.00833333333333335</v>
      </c>
      <c r="AX285" s="9" t="n">
        <f aca="false">AW285*((O285+P285+U285+V285)*3+C285+H285+Q285+R285)/60+1</f>
        <v>1</v>
      </c>
    </row>
    <row r="286" customFormat="false" ht="12.8" hidden="false" customHeight="false" outlineLevel="0" collapsed="false">
      <c r="A286" s="1" t="n">
        <v>285</v>
      </c>
      <c r="B286" s="1" t="n">
        <v>13</v>
      </c>
      <c r="C286" s="1" t="n">
        <v>11</v>
      </c>
      <c r="H286" s="25" t="n">
        <v>6.5</v>
      </c>
      <c r="W286" s="3" t="n">
        <v>1.1</v>
      </c>
      <c r="X286" s="38" t="n">
        <v>1.2</v>
      </c>
      <c r="Y286" s="1" t="n">
        <v>1</v>
      </c>
      <c r="Z286" s="1" t="n">
        <v>1</v>
      </c>
      <c r="AA286" s="2" t="n">
        <v>1</v>
      </c>
      <c r="AB286" s="5" t="s">
        <v>557</v>
      </c>
      <c r="AC286" s="5" t="s">
        <v>58</v>
      </c>
      <c r="AD286" s="3" t="n">
        <f aca="false">$C286+$D286*2+$E286*0.5+$F286+$G286*0.5</f>
        <v>11</v>
      </c>
      <c r="AE286" s="1" t="n">
        <f aca="false">$H286+$I286*3+$J286*0.5+$K286+$L286*0.5+$M286*0.1+$N286*0.2</f>
        <v>6.5</v>
      </c>
      <c r="AF286" s="1" t="n">
        <f aca="false">$AD286*$W286*$AA286-1.5*$AE286*$X286</f>
        <v>0.400000000000002</v>
      </c>
      <c r="AG286" s="1" t="n">
        <f aca="false">$O286*$Y286-2*($P286*$Z286+R286)</f>
        <v>0</v>
      </c>
      <c r="AH286" s="1" t="n">
        <f aca="false">IF($AG286&lt;0,$AG286*1.5,$AG286*3)</f>
        <v>0</v>
      </c>
      <c r="AI286" s="1" t="n">
        <f aca="false">(Q286+S286+U286)*2-(T286+V286)*3</f>
        <v>0</v>
      </c>
      <c r="AJ286" s="2" t="n">
        <f aca="false">AF286+AH286+AI286</f>
        <v>0.400000000000002</v>
      </c>
      <c r="AK286" s="6" t="n">
        <f aca="false">AJ286/(AD286+AE286*1.5+(O286+P286+R286+T286+V286)*3+(Q286+S286+U286)*2)</f>
        <v>0.019277108433735</v>
      </c>
      <c r="AL286" s="7" t="n">
        <f aca="false">0.5+AK286*4</f>
        <v>0.57710843373494</v>
      </c>
      <c r="AM286" s="3" t="str">
        <f aca="false">IF(AC286="","",IF(AC286="分","分",IF(AJ286=0,"分",IF(AC286="攻",IF(AJ286&gt;0,"一致","不一致"),IF(AJ286&gt;=0,"不一致","一致")))))</f>
        <v>一致</v>
      </c>
      <c r="AN286" s="8" t="n">
        <f aca="false">IF(AC286="","",ABS(AK286))</f>
        <v>0.019277108433735</v>
      </c>
      <c r="AO286" s="3" t="n">
        <f aca="false">AP286-AQ286</f>
        <v>-1</v>
      </c>
      <c r="AP286" s="1" t="n">
        <v>4</v>
      </c>
      <c r="AQ286" s="2" t="n">
        <v>5</v>
      </c>
      <c r="AR286" s="3" t="s">
        <v>59</v>
      </c>
      <c r="AT286" s="1" t="s">
        <v>54</v>
      </c>
      <c r="AV286" s="17" t="n">
        <f aca="false">IF(AK286&gt;0.5/4,0.5/4,IF(AK286&lt;0.5/-4,0.5/-4,AK286))</f>
        <v>0.019277108433735</v>
      </c>
      <c r="AX286" s="9" t="n">
        <f aca="false">AW286*((O286+P286+U286+V286)*3+C286+H286+Q286+R286)/60+1</f>
        <v>1</v>
      </c>
    </row>
    <row r="287" customFormat="false" ht="12.8" hidden="false" customHeight="false" outlineLevel="0" collapsed="false">
      <c r="A287" s="1" t="n">
        <v>286</v>
      </c>
      <c r="B287" s="4" t="s">
        <v>558</v>
      </c>
      <c r="C287" s="1" t="n">
        <v>12</v>
      </c>
      <c r="H287" s="3" t="n">
        <v>12</v>
      </c>
      <c r="O287" s="3" t="n">
        <v>8</v>
      </c>
      <c r="P287" s="1" t="n">
        <v>6</v>
      </c>
      <c r="R287" s="1" t="n">
        <v>1</v>
      </c>
      <c r="W287" s="3" t="n">
        <v>1.2</v>
      </c>
      <c r="X287" s="1" t="n">
        <v>0.9</v>
      </c>
      <c r="Y287" s="1" t="n">
        <v>1</v>
      </c>
      <c r="Z287" s="1" t="n">
        <v>0.5</v>
      </c>
      <c r="AA287" s="2" t="n">
        <v>1.5</v>
      </c>
      <c r="AB287" s="18" t="s">
        <v>559</v>
      </c>
      <c r="AC287" s="5" t="s">
        <v>58</v>
      </c>
      <c r="AD287" s="3" t="n">
        <f aca="false">$C287+$D287*2+$E287*0.5+$F287+$G287*0.5</f>
        <v>12</v>
      </c>
      <c r="AE287" s="1" t="n">
        <f aca="false">$H287+$I287*3+$J287*0.5+$K287+$L287*0.5+$M287*0.1+$N287*0.2</f>
        <v>12</v>
      </c>
      <c r="AF287" s="1" t="n">
        <f aca="false">$AD287*$W287*$AA287-1.5*$AE287*$X287</f>
        <v>5.4</v>
      </c>
      <c r="AG287" s="1" t="n">
        <f aca="false">$O287*$Y287-2*($P287*$Z287+R287)</f>
        <v>0</v>
      </c>
      <c r="AH287" s="1" t="n">
        <f aca="false">IF($AG287&lt;0,$AG287*1.5,$AG287*3)</f>
        <v>0</v>
      </c>
      <c r="AI287" s="1" t="n">
        <f aca="false">(Q287+S287+U287)*2-(T287+V287)*3</f>
        <v>0</v>
      </c>
      <c r="AJ287" s="2" t="n">
        <f aca="false">AF287+AH287+AI287</f>
        <v>5.4</v>
      </c>
      <c r="AK287" s="6" t="n">
        <f aca="false">AJ287/(AD287+AE287*1.5+(O287+P287+R287+T287+V287)*3+(Q287+S287+U287)*2)</f>
        <v>0.072</v>
      </c>
      <c r="AL287" s="7" t="n">
        <f aca="false">0.5+AK287*4</f>
        <v>0.788</v>
      </c>
      <c r="AM287" s="3" t="str">
        <f aca="false">IF(AC287="","",IF(AC287="分","分",IF(AJ287=0,"分",IF(AC287="攻",IF(AJ287&gt;0,"一致","不一致"),IF(AJ287&gt;=0,"不一致","一致")))))</f>
        <v>一致</v>
      </c>
      <c r="AN287" s="8" t="n">
        <f aca="false">IF(AC287="","",ABS(AK287))</f>
        <v>0.072</v>
      </c>
      <c r="AO287" s="3" t="n">
        <f aca="false">AP287-AQ287</f>
        <v>2</v>
      </c>
      <c r="AP287" s="1" t="n">
        <v>5</v>
      </c>
      <c r="AQ287" s="2" t="n">
        <v>3</v>
      </c>
      <c r="AR287" s="3" t="s">
        <v>54</v>
      </c>
      <c r="AT287" s="1" t="s">
        <v>53</v>
      </c>
      <c r="AV287" s="17" t="n">
        <f aca="false">IF(AK287&gt;0.5/4,0.5/4,IF(AK287&lt;0.5/-4,0.5/-4,AK287))</f>
        <v>0.072</v>
      </c>
      <c r="AX287" s="9" t="n">
        <f aca="false">AW287*((O287+P287+U287+V287)*3+C287+H287+Q287+R287)/60+1</f>
        <v>1</v>
      </c>
    </row>
    <row r="288" customFormat="false" ht="12.8" hidden="false" customHeight="false" outlineLevel="0" collapsed="false">
      <c r="A288" s="1" t="n">
        <v>287</v>
      </c>
      <c r="B288" s="4" t="s">
        <v>560</v>
      </c>
      <c r="C288" s="1" t="n">
        <v>13</v>
      </c>
      <c r="H288" s="25" t="n">
        <v>7.5</v>
      </c>
      <c r="W288" s="3" t="n">
        <v>1</v>
      </c>
      <c r="X288" s="1" t="n">
        <v>1</v>
      </c>
      <c r="Y288" s="1" t="n">
        <v>1</v>
      </c>
      <c r="Z288" s="1" t="n">
        <v>1</v>
      </c>
      <c r="AA288" s="2" t="n">
        <v>0.75</v>
      </c>
      <c r="AB288" s="24" t="s">
        <v>561</v>
      </c>
      <c r="AC288" s="5" t="s">
        <v>52</v>
      </c>
      <c r="AD288" s="3" t="n">
        <f aca="false">$C288+$D288*2+$E288*0.5+$F288+$G288*0.5</f>
        <v>13</v>
      </c>
      <c r="AE288" s="1" t="n">
        <f aca="false">$H288+$I288*3+$J288*0.5+$K288+$L288*0.5+$M288*0.1+$N288*0.2</f>
        <v>7.5</v>
      </c>
      <c r="AF288" s="1" t="n">
        <f aca="false">$AD288*$W288*$AA288-1.5*$AE288*$X288</f>
        <v>-1.5</v>
      </c>
      <c r="AG288" s="1" t="n">
        <f aca="false">$O288*$Y288-2*($P288*$Z288+R288)</f>
        <v>0</v>
      </c>
      <c r="AH288" s="1" t="n">
        <f aca="false">IF($AG288&lt;0,$AG288*1.5,$AG288*3)</f>
        <v>0</v>
      </c>
      <c r="AI288" s="1" t="n">
        <f aca="false">(Q288+S288+U288)*2-(T288+V288)*3</f>
        <v>0</v>
      </c>
      <c r="AJ288" s="2" t="n">
        <f aca="false">AF288+AH288+AI288</f>
        <v>-1.5</v>
      </c>
      <c r="AK288" s="6" t="n">
        <f aca="false">AJ288/(AD288+AE288*1.5+(O288+P288+R288+T288+V288)*3+(Q288+S288+U288)*2)</f>
        <v>-0.0618556701030928</v>
      </c>
      <c r="AL288" s="7" t="n">
        <f aca="false">0.5+AK288*4</f>
        <v>0.252577319587629</v>
      </c>
      <c r="AM288" s="3" t="str">
        <f aca="false">IF(AC288="","",IF(AC288="分","分",IF(AJ288=0,"分",IF(AC288="攻",IF(AJ288&gt;0,"一致","不一致"),IF(AJ288&gt;=0,"不一致","一致")))))</f>
        <v>一致</v>
      </c>
      <c r="AN288" s="8" t="n">
        <f aca="false">IF(AC288="","",ABS(AK288))</f>
        <v>0.0618556701030928</v>
      </c>
      <c r="AO288" s="3" t="n">
        <f aca="false">AP288-AQ288</f>
        <v>-1</v>
      </c>
      <c r="AP288" s="1" t="n">
        <v>3</v>
      </c>
      <c r="AQ288" s="2" t="n">
        <v>4</v>
      </c>
      <c r="AR288" s="3" t="s">
        <v>73</v>
      </c>
      <c r="AT288" s="1" t="s">
        <v>97</v>
      </c>
      <c r="AV288" s="17" t="n">
        <f aca="false">IF(AK288&gt;0.5/4,0.5/4,IF(AK288&lt;0.5/-4,0.5/-4,AK288))</f>
        <v>-0.0618556701030928</v>
      </c>
      <c r="AX288" s="9" t="n">
        <f aca="false">AW288*((O288+P288+U288+V288)*3+C288+H288+Q288+R288)/60+1</f>
        <v>1</v>
      </c>
    </row>
    <row r="289" customFormat="false" ht="12.8" hidden="false" customHeight="false" outlineLevel="0" collapsed="false">
      <c r="A289" s="1" t="n">
        <v>288</v>
      </c>
      <c r="B289" s="1" t="s">
        <v>562</v>
      </c>
      <c r="C289" s="1" t="n">
        <v>30</v>
      </c>
      <c r="E289" s="1" t="n">
        <v>1</v>
      </c>
      <c r="F289" s="1" t="n">
        <v>2</v>
      </c>
      <c r="G289" s="2" t="n">
        <v>2</v>
      </c>
      <c r="H289" s="3" t="n">
        <v>16</v>
      </c>
      <c r="J289" s="1" t="n">
        <v>1</v>
      </c>
      <c r="M289" s="4" t="n">
        <v>60</v>
      </c>
      <c r="N289" s="2" t="n">
        <v>6</v>
      </c>
      <c r="P289" s="1" t="n">
        <v>1</v>
      </c>
      <c r="S289" s="20" t="n">
        <v>2</v>
      </c>
      <c r="W289" s="3" t="n">
        <v>1.1</v>
      </c>
      <c r="X289" s="1" t="n">
        <v>1</v>
      </c>
      <c r="Y289" s="1" t="n">
        <v>1</v>
      </c>
      <c r="Z289" s="1" t="n">
        <v>1</v>
      </c>
      <c r="AA289" s="2" t="n">
        <v>1</v>
      </c>
      <c r="AB289" s="5" t="s">
        <v>563</v>
      </c>
      <c r="AC289" s="5" t="s">
        <v>58</v>
      </c>
      <c r="AD289" s="3" t="n">
        <f aca="false">$C289+$D289*2+$E289*0.5+$F289+$G289*0.5</f>
        <v>33.5</v>
      </c>
      <c r="AE289" s="1" t="n">
        <f aca="false">$H289+$I289*3+$J289*0.5+$K289+$L289*0.5+$M289*0.1+$N289*0.2</f>
        <v>23.7</v>
      </c>
      <c r="AF289" s="1" t="n">
        <f aca="false">$AD289*$W289*$AA289-1.5*$AE289*$X289</f>
        <v>1.3</v>
      </c>
      <c r="AG289" s="1" t="n">
        <f aca="false">$O289*$Y289-2*($P289*$Z289+R289)</f>
        <v>-2</v>
      </c>
      <c r="AH289" s="1" t="n">
        <f aca="false">IF($AG289&lt;0,$AG289*1.5,$AG289*3)</f>
        <v>-3</v>
      </c>
      <c r="AI289" s="1" t="n">
        <f aca="false">(Q289+S289+U289)*2-(T289+V289)*3</f>
        <v>4</v>
      </c>
      <c r="AJ289" s="2" t="n">
        <f aca="false">AF289+AH289+AI289</f>
        <v>2.3</v>
      </c>
      <c r="AK289" s="6" t="n">
        <f aca="false">AJ289/(AD289+AE289*1.5+(O289+P289+R289+T289+V289)*3+(Q289+S289+U289)*2)</f>
        <v>0.0302432610124918</v>
      </c>
      <c r="AL289" s="7" t="n">
        <f aca="false">0.5+AK289*4</f>
        <v>0.620973044049967</v>
      </c>
      <c r="AM289" s="3" t="str">
        <f aca="false">IF(AC289="","",IF(AC289="分","分",IF(AJ289=0,"分",IF(AC289="攻",IF(AJ289&gt;0,"一致","不一致"),IF(AJ289&gt;=0,"不一致","一致")))))</f>
        <v>一致</v>
      </c>
      <c r="AN289" s="8" t="n">
        <f aca="false">IF(AC289="","",ABS(AK289))</f>
        <v>0.0302432610124918</v>
      </c>
      <c r="AO289" s="3" t="n">
        <f aca="false">AP289-AQ289</f>
        <v>0</v>
      </c>
      <c r="AP289" s="1" t="n">
        <v>4</v>
      </c>
      <c r="AQ289" s="2" t="n">
        <v>4</v>
      </c>
      <c r="AR289" s="3" t="s">
        <v>54</v>
      </c>
      <c r="AT289" s="1" t="s">
        <v>53</v>
      </c>
      <c r="AV289" s="17" t="n">
        <f aca="false">IF(AK289&gt;0.5/4,0.5/4,IF(AK289&lt;0.5/-4,0.5/-4,AK289))</f>
        <v>0.0302432610124918</v>
      </c>
      <c r="AX289" s="9" t="n">
        <f aca="false">AW289*((O289+P289+U289+V289)*3+C289+H289+Q289+R289)/60+1</f>
        <v>1</v>
      </c>
    </row>
    <row r="290" customFormat="false" ht="12.8" hidden="false" customHeight="false" outlineLevel="0" collapsed="false">
      <c r="A290" s="1" t="n">
        <v>289</v>
      </c>
      <c r="B290" s="1" t="s">
        <v>564</v>
      </c>
      <c r="C290" s="1" t="n">
        <v>25</v>
      </c>
      <c r="E290" s="1" t="n">
        <v>1</v>
      </c>
      <c r="H290" s="3" t="n">
        <v>18</v>
      </c>
      <c r="R290" s="1" t="n">
        <v>1</v>
      </c>
      <c r="S290" s="1" t="n">
        <v>1</v>
      </c>
      <c r="W290" s="3" t="n">
        <v>0.8</v>
      </c>
      <c r="X290" s="1" t="n">
        <v>0.9</v>
      </c>
      <c r="Y290" s="1" t="n">
        <v>1</v>
      </c>
      <c r="Z290" s="1" t="n">
        <v>1</v>
      </c>
      <c r="AA290" s="2" t="n">
        <v>1</v>
      </c>
      <c r="AB290" s="5" t="s">
        <v>565</v>
      </c>
      <c r="AC290" s="5" t="s">
        <v>52</v>
      </c>
      <c r="AD290" s="3" t="n">
        <f aca="false">$C290+$D290*2+$E290*0.5+$F290+$G290*0.5</f>
        <v>25.5</v>
      </c>
      <c r="AE290" s="1" t="n">
        <f aca="false">$H290+$I290*3+$J290*0.5+$K290+$L290*0.5+$M290*0.1+$N290*0.2</f>
        <v>18</v>
      </c>
      <c r="AF290" s="1" t="n">
        <f aca="false">$AD290*$W290*$AA290-1.5*$AE290*$X290</f>
        <v>-3.9</v>
      </c>
      <c r="AG290" s="1" t="n">
        <f aca="false">$O290*$Y290-2*($P290*$Z290+R290)</f>
        <v>-2</v>
      </c>
      <c r="AH290" s="1" t="n">
        <f aca="false">IF($AG290&lt;0,$AG290*1.5,$AG290*3)</f>
        <v>-3</v>
      </c>
      <c r="AI290" s="1" t="n">
        <f aca="false">(Q290+S290+U290)*2-(T290+V290)*3</f>
        <v>2</v>
      </c>
      <c r="AJ290" s="2" t="n">
        <f aca="false">AF290+AH290+AI290</f>
        <v>-4.9</v>
      </c>
      <c r="AK290" s="6" t="n">
        <f aca="false">AJ290/(AD290+AE290*1.5+(O290+P290+R290+T290+V290)*3+(Q290+S290+U290)*2)</f>
        <v>-0.0852173913043478</v>
      </c>
      <c r="AL290" s="7" t="n">
        <f aca="false">0.5+AK290*4</f>
        <v>0.159130434782609</v>
      </c>
      <c r="AM290" s="3" t="str">
        <f aca="false">IF(AC290="","",IF(AC290="分","分",IF(AJ290=0,"分",IF(AC290="攻",IF(AJ290&gt;0,"一致","不一致"),IF(AJ290&gt;=0,"不一致","一致")))))</f>
        <v>一致</v>
      </c>
      <c r="AN290" s="8" t="n">
        <f aca="false">IF(AC290="","",ABS(AK290))</f>
        <v>0.0852173913043478</v>
      </c>
      <c r="AO290" s="3" t="n">
        <f aca="false">AP290-AQ290</f>
        <v>0</v>
      </c>
      <c r="AP290" s="1" t="n">
        <v>3</v>
      </c>
      <c r="AQ290" s="2" t="n">
        <v>3</v>
      </c>
      <c r="AR290" s="3" t="s">
        <v>105</v>
      </c>
      <c r="AT290" s="1" t="s">
        <v>53</v>
      </c>
      <c r="AV290" s="17" t="n">
        <f aca="false">IF(AK290&gt;0.5/4,0.5/4,IF(AK290&lt;0.5/-4,0.5/-4,AK290))</f>
        <v>-0.0852173913043478</v>
      </c>
      <c r="AW290" s="3" t="n">
        <v>10</v>
      </c>
      <c r="AX290" s="9" t="n">
        <f aca="false">AW290*((O290+P290+U290+V290)*3+C290+H290+Q290+R290)/60+1</f>
        <v>8.33333333333333</v>
      </c>
    </row>
    <row r="291" customFormat="false" ht="12.8" hidden="false" customHeight="false" outlineLevel="0" collapsed="false">
      <c r="A291" s="1" t="n">
        <v>290</v>
      </c>
      <c r="B291" s="1" t="s">
        <v>566</v>
      </c>
      <c r="C291" s="1" t="n">
        <v>17</v>
      </c>
      <c r="E291" s="1" t="n">
        <v>1</v>
      </c>
      <c r="F291" s="1" t="n">
        <v>1</v>
      </c>
      <c r="G291" s="2" t="n">
        <v>2</v>
      </c>
      <c r="H291" s="3" t="n">
        <v>12</v>
      </c>
      <c r="O291" s="3" t="n">
        <v>5</v>
      </c>
      <c r="P291" s="1" t="n">
        <v>2</v>
      </c>
      <c r="R291" s="1" t="n">
        <v>2</v>
      </c>
      <c r="W291" s="3" t="n">
        <v>1</v>
      </c>
      <c r="X291" s="1" t="n">
        <v>0.9</v>
      </c>
      <c r="Y291" s="1" t="n">
        <v>0.5</v>
      </c>
      <c r="Z291" s="1" t="n">
        <v>1</v>
      </c>
      <c r="AA291" s="2" t="n">
        <v>1</v>
      </c>
      <c r="AB291" s="5" t="s">
        <v>567</v>
      </c>
      <c r="AC291" s="5" t="s">
        <v>58</v>
      </c>
      <c r="AD291" s="3" t="n">
        <f aca="false">$C291+$D291*2+$E291*0.5+$F291+$G291*0.5</f>
        <v>19.5</v>
      </c>
      <c r="AE291" s="1" t="n">
        <f aca="false">$H291+$I291*3+$J291*0.5+$K291+$L291*0.5+$M291*0.1+$N291*0.2</f>
        <v>12</v>
      </c>
      <c r="AF291" s="1" t="n">
        <f aca="false">$AD291*$W291*$AA291-1.5*$AE291*$X291</f>
        <v>3.3</v>
      </c>
      <c r="AG291" s="1" t="n">
        <f aca="false">$O291*$Y291-2*($P291*$Z291+R291)</f>
        <v>-5.5</v>
      </c>
      <c r="AH291" s="1" t="n">
        <f aca="false">IF($AG291&lt;0,$AG291*1.5,$AG291*3)</f>
        <v>-8.25</v>
      </c>
      <c r="AI291" s="1" t="n">
        <f aca="false">(Q291+S291+U291)*2-(T291+V291)*3</f>
        <v>0</v>
      </c>
      <c r="AJ291" s="2" t="n">
        <f aca="false">AF291+AH291+AI291</f>
        <v>-4.95</v>
      </c>
      <c r="AK291" s="6" t="n">
        <f aca="false">AJ291/(AD291+AE291*1.5+(O291+P291+R291+T291+V291)*3+(Q291+S291+U291)*2)</f>
        <v>-0.0767441860465116</v>
      </c>
      <c r="AL291" s="7" t="n">
        <f aca="false">0.5+AK291*4</f>
        <v>0.193023255813954</v>
      </c>
      <c r="AM291" s="3" t="str">
        <f aca="false">IF(AC291="","",IF(AC291="分","分",IF(AJ291=0,"分",IF(AC291="攻",IF(AJ291&gt;0,"一致","不一致"),IF(AJ291&gt;=0,"不一致","一致")))))</f>
        <v>不一致</v>
      </c>
      <c r="AN291" s="8" t="n">
        <f aca="false">IF(AC291="","",ABS(AK291))</f>
        <v>0.0767441860465116</v>
      </c>
      <c r="AO291" s="3" t="n">
        <f aca="false">AP291-AQ291</f>
        <v>2</v>
      </c>
      <c r="AP291" s="1" t="n">
        <v>4</v>
      </c>
      <c r="AQ291" s="2" t="n">
        <v>2</v>
      </c>
      <c r="AR291" s="3" t="s">
        <v>54</v>
      </c>
      <c r="AT291" s="1" t="s">
        <v>53</v>
      </c>
      <c r="AV291" s="17" t="n">
        <f aca="false">IF(AK291&gt;0.5/4,0.5/4,IF(AK291&lt;0.5/-4,0.5/-4,AK291))</f>
        <v>-0.0767441860465116</v>
      </c>
      <c r="AW291" s="3" t="n">
        <v>9</v>
      </c>
      <c r="AX291" s="9" t="n">
        <f aca="false">AW291*((O291+P291+U291+V291)*3+C291+H291+Q291+R291)/60+1</f>
        <v>8.8</v>
      </c>
    </row>
    <row r="292" customFormat="false" ht="12.8" hidden="false" customHeight="false" outlineLevel="0" collapsed="false">
      <c r="A292" s="1" t="n">
        <v>291</v>
      </c>
      <c r="B292" s="1" t="s">
        <v>568</v>
      </c>
      <c r="C292" s="1" t="n">
        <v>12.5</v>
      </c>
      <c r="H292" s="3" t="n">
        <v>6</v>
      </c>
      <c r="R292" s="1" t="n">
        <v>1</v>
      </c>
      <c r="W292" s="3" t="n">
        <v>1</v>
      </c>
      <c r="X292" s="1" t="n">
        <v>1</v>
      </c>
      <c r="Y292" s="1" t="n">
        <v>1</v>
      </c>
      <c r="Z292" s="1" t="n">
        <v>1</v>
      </c>
      <c r="AA292" s="2" t="n">
        <v>0.5</v>
      </c>
      <c r="AB292" s="22" t="s">
        <v>569</v>
      </c>
      <c r="AC292" s="5" t="s">
        <v>52</v>
      </c>
      <c r="AD292" s="3" t="n">
        <f aca="false">$C292+$D292*2+$E292*0.5+$F292+$G292*0.5</f>
        <v>12.5</v>
      </c>
      <c r="AE292" s="1" t="n">
        <f aca="false">$H292+$I292*3+$J292*0.5+$K292+$L292*0.5+$M292*0.1+$N292*0.2</f>
        <v>6</v>
      </c>
      <c r="AF292" s="1" t="n">
        <f aca="false">$AD292*$W292*$AA292-1.5*$AE292*$X292</f>
        <v>-2.75</v>
      </c>
      <c r="AG292" s="1" t="n">
        <f aca="false">$O292*$Y292-2*($P292*$Z292+R292)</f>
        <v>-2</v>
      </c>
      <c r="AH292" s="1" t="n">
        <f aca="false">IF($AG292&lt;0,$AG292*1.5,$AG292*3)</f>
        <v>-3</v>
      </c>
      <c r="AI292" s="1" t="n">
        <f aca="false">(Q292+S292+U292)*2-(T292+V292)*3</f>
        <v>0</v>
      </c>
      <c r="AJ292" s="2" t="n">
        <f aca="false">AF292+AH292+AI292</f>
        <v>-5.75</v>
      </c>
      <c r="AK292" s="6" t="n">
        <f aca="false">AJ292/(AD292+AE292*1.5+(O292+P292+R292+T292+V292)*3+(Q292+S292+U292)*2)</f>
        <v>-0.23469387755102</v>
      </c>
      <c r="AL292" s="7" t="n">
        <f aca="false">0.5+AK292*4</f>
        <v>-0.438775510204082</v>
      </c>
      <c r="AM292" s="3" t="str">
        <f aca="false">IF(AC292="","",IF(AC292="分","分",IF(AJ292=0,"分",IF(AC292="攻",IF(AJ292&gt;0,"一致","不一致"),IF(AJ292&gt;=0,"不一致","一致")))))</f>
        <v>一致</v>
      </c>
      <c r="AN292" s="8" t="n">
        <f aca="false">IF(AC292="","",ABS(AK292))</f>
        <v>0.23469387755102</v>
      </c>
      <c r="AO292" s="3" t="n">
        <f aca="false">AP292-AQ292</f>
        <v>0</v>
      </c>
      <c r="AP292" s="1" t="n">
        <v>3</v>
      </c>
      <c r="AQ292" s="2" t="n">
        <v>3</v>
      </c>
      <c r="AR292" s="3" t="s">
        <v>59</v>
      </c>
      <c r="AT292" s="1" t="s">
        <v>97</v>
      </c>
      <c r="AV292" s="17" t="n">
        <f aca="false">IF(AK292&gt;0.5/4,0.5/4,IF(AK292&lt;0.5/-4,0.5/-4,AK292))</f>
        <v>-0.125</v>
      </c>
      <c r="AW292" s="3" t="n">
        <v>6.5</v>
      </c>
      <c r="AX292" s="9" t="n">
        <f aca="false">AW292*((O292+P292+U292+V292)*3+C292+H292+Q292+R292)/60+1</f>
        <v>3.1125</v>
      </c>
    </row>
    <row r="293" customFormat="false" ht="12.8" hidden="false" customHeight="false" outlineLevel="0" collapsed="false">
      <c r="A293" s="1" t="n">
        <v>292</v>
      </c>
      <c r="B293" s="1" t="s">
        <v>570</v>
      </c>
      <c r="C293" s="1" t="n">
        <v>22</v>
      </c>
      <c r="E293" s="1" t="n">
        <v>1</v>
      </c>
      <c r="H293" s="3" t="n">
        <v>12</v>
      </c>
      <c r="W293" s="3" t="n">
        <v>1</v>
      </c>
      <c r="X293" s="1" t="n">
        <v>0.9</v>
      </c>
      <c r="Y293" s="1" t="n">
        <v>1</v>
      </c>
      <c r="Z293" s="1" t="n">
        <v>1</v>
      </c>
      <c r="AA293" s="2" t="n">
        <v>0.5</v>
      </c>
      <c r="AB293" s="58" t="s">
        <v>571</v>
      </c>
      <c r="AC293" s="5" t="s">
        <v>52</v>
      </c>
      <c r="AD293" s="3" t="n">
        <f aca="false">$C293+$D293*2+$E293*0.5+$F293+$G293*0.5</f>
        <v>22.5</v>
      </c>
      <c r="AE293" s="1" t="n">
        <f aca="false">$H293+$I293*3+$J293*0.5+$K293+$L293*0.5+$M293*0.1+$N293*0.2</f>
        <v>12</v>
      </c>
      <c r="AF293" s="1" t="n">
        <f aca="false">$AD293*$W293*$AA293-1.5*$AE293*$X293</f>
        <v>-4.95</v>
      </c>
      <c r="AG293" s="1" t="n">
        <f aca="false">$O293*$Y293-2*($P293*$Z293+R293)</f>
        <v>0</v>
      </c>
      <c r="AH293" s="1" t="n">
        <f aca="false">IF($AG293&lt;0,$AG293*1.5,$AG293*3)</f>
        <v>0</v>
      </c>
      <c r="AI293" s="1" t="n">
        <f aca="false">(Q293+S293+U293)*2-(T293+V293)*3</f>
        <v>0</v>
      </c>
      <c r="AJ293" s="2" t="n">
        <f aca="false">AF293+AH293+AI293</f>
        <v>-4.95</v>
      </c>
      <c r="AK293" s="6" t="n">
        <f aca="false">AJ293/(AD293+AE293*1.5+(O293+P293+R293+T293+V293)*3+(Q293+S293+U293)*2)</f>
        <v>-0.122222222222222</v>
      </c>
      <c r="AL293" s="7" t="n">
        <f aca="false">0.5+AK293*4</f>
        <v>0.0111111111111112</v>
      </c>
      <c r="AM293" s="3" t="str">
        <f aca="false">IF(AC293="","",IF(AC293="分","分",IF(AJ293=0,"分",IF(AC293="攻",IF(AJ293&gt;0,"一致","不一致"),IF(AJ293&gt;=0,"不一致","一致")))))</f>
        <v>一致</v>
      </c>
      <c r="AN293" s="8" t="n">
        <f aca="false">IF(AC293="","",ABS(AK293))</f>
        <v>0.122222222222222</v>
      </c>
      <c r="AO293" s="3" t="n">
        <f aca="false">AP293-AQ293</f>
        <v>1</v>
      </c>
      <c r="AP293" s="1" t="n">
        <v>3</v>
      </c>
      <c r="AQ293" s="2" t="n">
        <v>2</v>
      </c>
      <c r="AR293" s="3" t="s">
        <v>97</v>
      </c>
      <c r="AT293" s="1" t="s">
        <v>59</v>
      </c>
      <c r="AV293" s="17" t="n">
        <f aca="false">IF(AK293&gt;0.5/4,0.5/4,IF(AK293&lt;0.5/-4,0.5/-4,AK293))</f>
        <v>-0.122222222222222</v>
      </c>
      <c r="AW293" s="3" t="n">
        <v>9.5</v>
      </c>
      <c r="AX293" s="9" t="n">
        <f aca="false">AW293*((O293+P293+U293+V293)*3+C293+H293+Q293+R293)/60+1</f>
        <v>6.38333333333333</v>
      </c>
    </row>
    <row r="294" customFormat="false" ht="12.8" hidden="false" customHeight="false" outlineLevel="0" collapsed="false">
      <c r="A294" s="1" t="n">
        <v>293</v>
      </c>
      <c r="B294" s="1" t="n">
        <v>73</v>
      </c>
      <c r="C294" s="1" t="n">
        <v>27</v>
      </c>
      <c r="E294" s="1" t="n">
        <v>2</v>
      </c>
      <c r="F294" s="1" t="n">
        <v>3</v>
      </c>
      <c r="G294" s="2" t="n">
        <v>8</v>
      </c>
      <c r="H294" s="3" t="n">
        <v>14</v>
      </c>
      <c r="R294" s="1" t="n">
        <v>1</v>
      </c>
      <c r="U294" s="1" t="n">
        <v>1</v>
      </c>
      <c r="W294" s="3" t="n">
        <v>1.2</v>
      </c>
      <c r="X294" s="38" t="n">
        <v>1.1</v>
      </c>
      <c r="Y294" s="1" t="n">
        <v>1</v>
      </c>
      <c r="Z294" s="1" t="n">
        <v>1</v>
      </c>
      <c r="AA294" s="2" t="n">
        <v>0.5</v>
      </c>
      <c r="AB294" s="58" t="s">
        <v>572</v>
      </c>
      <c r="AC294" s="5" t="s">
        <v>52</v>
      </c>
      <c r="AD294" s="3" t="n">
        <f aca="false">$C294+$D294*2+$E294*0.5+$F294+$G294*0.5</f>
        <v>35</v>
      </c>
      <c r="AE294" s="1" t="n">
        <f aca="false">$H294+$I294*3+$J294*0.5+$K294+$L294*0.5+$M294*0.1+$N294*0.2</f>
        <v>14</v>
      </c>
      <c r="AF294" s="1" t="n">
        <f aca="false">$AD294*$W294*$AA294-1.5*$AE294*$X294</f>
        <v>-2.1</v>
      </c>
      <c r="AG294" s="1" t="n">
        <f aca="false">$O294*$Y294-2*($P294*$Z294+R294)</f>
        <v>-2</v>
      </c>
      <c r="AH294" s="1" t="n">
        <f aca="false">IF($AG294&lt;0,$AG294*1.5,$AG294*3)</f>
        <v>-3</v>
      </c>
      <c r="AI294" s="1" t="n">
        <f aca="false">(Q294+S294+U294)*2-(T294+V294)*3</f>
        <v>2</v>
      </c>
      <c r="AJ294" s="2" t="n">
        <f aca="false">AF294+AH294+AI294</f>
        <v>-3.1</v>
      </c>
      <c r="AK294" s="6" t="n">
        <f aca="false">AJ294/(AD294+AE294*1.5+(O294+P294+R294+T294+V294)*3+(Q294+S294+U294)*2)</f>
        <v>-0.0508196721311476</v>
      </c>
      <c r="AL294" s="7" t="n">
        <f aca="false">0.5+AK294*4</f>
        <v>0.29672131147541</v>
      </c>
      <c r="AM294" s="3" t="str">
        <f aca="false">IF(AC294="","",IF(AC294="分","分",IF(AJ294=0,"分",IF(AC294="攻",IF(AJ294&gt;0,"一致","不一致"),IF(AJ294&gt;=0,"不一致","一致")))))</f>
        <v>一致</v>
      </c>
      <c r="AN294" s="8" t="n">
        <f aca="false">IF(AC294="","",ABS(AK294))</f>
        <v>0.0508196721311476</v>
      </c>
      <c r="AO294" s="3" t="n">
        <f aca="false">AP294-AQ294</f>
        <v>1</v>
      </c>
      <c r="AP294" s="1" t="n">
        <v>5</v>
      </c>
      <c r="AQ294" s="2" t="n">
        <v>4</v>
      </c>
      <c r="AR294" s="3" t="s">
        <v>59</v>
      </c>
      <c r="AT294" s="1" t="s">
        <v>97</v>
      </c>
      <c r="AV294" s="17" t="n">
        <f aca="false">IF(AK294&gt;0.5/4,0.5/4,IF(AK294&lt;0.5/-4,0.5/-4,AK294))</f>
        <v>-0.0508196721311476</v>
      </c>
      <c r="AW294" s="3" t="n">
        <v>10</v>
      </c>
      <c r="AX294" s="9" t="n">
        <f aca="false">AW294*((O294+P294+U294+V294)*3+C294+H294+Q294+R294)/60+1</f>
        <v>8.5</v>
      </c>
    </row>
    <row r="295" customFormat="false" ht="12.8" hidden="false" customHeight="false" outlineLevel="0" collapsed="false">
      <c r="A295" s="1" t="n">
        <v>294</v>
      </c>
      <c r="B295" s="1" t="s">
        <v>573</v>
      </c>
      <c r="C295" s="1" t="n">
        <v>12</v>
      </c>
      <c r="H295" s="3" t="n">
        <v>13</v>
      </c>
      <c r="R295" s="1" t="n">
        <v>2</v>
      </c>
      <c r="W295" s="3" t="n">
        <v>1</v>
      </c>
      <c r="X295" s="1" t="n">
        <v>0.8</v>
      </c>
      <c r="Y295" s="1" t="n">
        <v>1</v>
      </c>
      <c r="Z295" s="1" t="n">
        <v>1</v>
      </c>
      <c r="AA295" s="2" t="n">
        <v>1.5</v>
      </c>
      <c r="AB295" s="18" t="s">
        <v>574</v>
      </c>
      <c r="AC295" s="5" t="s">
        <v>52</v>
      </c>
      <c r="AD295" s="3" t="n">
        <f aca="false">$C295+$D295*2+$E295*0.5+$F295+$G295*0.5</f>
        <v>12</v>
      </c>
      <c r="AE295" s="1" t="n">
        <f aca="false">$H295+$I295*3+$J295*0.5+$K295+$L295*0.5+$M295*0.1+$N295*0.2</f>
        <v>13</v>
      </c>
      <c r="AF295" s="1" t="n">
        <f aca="false">$AD295*$W295*$AA295-1.5*$AE295*$X295</f>
        <v>2.4</v>
      </c>
      <c r="AG295" s="1" t="n">
        <f aca="false">$O295*$Y295-2*($P295*$Z295+R295)</f>
        <v>-4</v>
      </c>
      <c r="AH295" s="1" t="n">
        <f aca="false">IF($AG295&lt;0,$AG295*1.5,$AG295*3)</f>
        <v>-6</v>
      </c>
      <c r="AI295" s="1" t="n">
        <f aca="false">(Q295+S295+U295)*2-(T295+V295)*3</f>
        <v>0</v>
      </c>
      <c r="AJ295" s="2" t="n">
        <f aca="false">AF295+AH295+AI295</f>
        <v>-3.6</v>
      </c>
      <c r="AK295" s="6" t="n">
        <f aca="false">AJ295/(AD295+AE295*1.5+(O295+P295+R295+T295+V295)*3+(Q295+S295+U295)*2)</f>
        <v>-0.096</v>
      </c>
      <c r="AL295" s="7" t="n">
        <f aca="false">0.5+AK295*4</f>
        <v>0.116</v>
      </c>
      <c r="AM295" s="3" t="str">
        <f aca="false">IF(AC295="","",IF(AC295="分","分",IF(AJ295=0,"分",IF(AC295="攻",IF(AJ295&gt;0,"一致","不一致"),IF(AJ295&gt;=0,"不一致","一致")))))</f>
        <v>一致</v>
      </c>
      <c r="AN295" s="8" t="n">
        <f aca="false">IF(AC295="","",ABS(AK295))</f>
        <v>0.096</v>
      </c>
      <c r="AO295" s="3" t="n">
        <f aca="false">AP295-AQ295</f>
        <v>1</v>
      </c>
      <c r="AP295" s="1" t="n">
        <v>4</v>
      </c>
      <c r="AQ295" s="2" t="n">
        <v>3</v>
      </c>
      <c r="AR295" s="3" t="s">
        <v>97</v>
      </c>
      <c r="AT295" s="1" t="s">
        <v>575</v>
      </c>
      <c r="AV295" s="17" t="n">
        <f aca="false">IF(AK295&gt;0.5/4,0.5/4,IF(AK295&lt;0.5/-4,0.5/-4,AK295))</f>
        <v>-0.096</v>
      </c>
      <c r="AW295" s="3" t="n">
        <v>7</v>
      </c>
      <c r="AX295" s="9" t="n">
        <f aca="false">AW295*((O295+P295+U295+V295)*3+C295+H295+Q295+R295)/60+1</f>
        <v>4.15</v>
      </c>
    </row>
    <row r="296" customFormat="false" ht="12.8" hidden="false" customHeight="false" outlineLevel="0" collapsed="false">
      <c r="A296" s="1" t="n">
        <v>295</v>
      </c>
      <c r="B296" s="4" t="s">
        <v>576</v>
      </c>
      <c r="C296" s="1" t="n">
        <v>16</v>
      </c>
      <c r="E296" s="1" t="n">
        <v>2</v>
      </c>
      <c r="G296" s="2" t="n">
        <v>2</v>
      </c>
      <c r="H296" s="3" t="n">
        <v>14</v>
      </c>
      <c r="J296" s="1" t="n">
        <v>1</v>
      </c>
      <c r="K296" s="1" t="n">
        <v>1</v>
      </c>
      <c r="O296" s="3" t="n">
        <v>6</v>
      </c>
      <c r="P296" s="1" t="n">
        <v>4</v>
      </c>
      <c r="W296" s="3" t="n">
        <v>1.2</v>
      </c>
      <c r="X296" s="1" t="n">
        <v>0.9</v>
      </c>
      <c r="Y296" s="1" t="n">
        <v>1</v>
      </c>
      <c r="Z296" s="1" t="n">
        <v>1</v>
      </c>
      <c r="AA296" s="2" t="n">
        <v>1.5</v>
      </c>
      <c r="AB296" s="18" t="s">
        <v>577</v>
      </c>
      <c r="AC296" s="5" t="s">
        <v>58</v>
      </c>
      <c r="AD296" s="3" t="n">
        <f aca="false">$C296+$D296*2+$E296*0.5+$F296+$G296*0.5</f>
        <v>18</v>
      </c>
      <c r="AE296" s="1" t="n">
        <f aca="false">$H296+$I296*3+$J296*0.5+$K296+$L296*0.5+$M296*0.1+$N296*0.2</f>
        <v>15.5</v>
      </c>
      <c r="AF296" s="1" t="n">
        <f aca="false">$AD296*$W296*$AA296-1.5*$AE296*$X296</f>
        <v>11.475</v>
      </c>
      <c r="AG296" s="1" t="n">
        <f aca="false">$O296*$Y296-2*($P296*$Z296+R296)</f>
        <v>-2</v>
      </c>
      <c r="AH296" s="1" t="n">
        <f aca="false">IF($AG296&lt;0,$AG296*1.5,$AG296*3)</f>
        <v>-3</v>
      </c>
      <c r="AI296" s="1" t="n">
        <f aca="false">(Q296+S296+U296)*2-(T296+V296)*3</f>
        <v>0</v>
      </c>
      <c r="AJ296" s="2" t="n">
        <f aca="false">AF296+AH296+AI296</f>
        <v>8.475</v>
      </c>
      <c r="AK296" s="6" t="n">
        <f aca="false">AJ296/(AD296+AE296*1.5+(O296+P296+R296+T296+V296)*3+(Q296+S296+U296)*2)</f>
        <v>0.118947368421053</v>
      </c>
      <c r="AL296" s="7" t="n">
        <f aca="false">0.5+AK296*4</f>
        <v>0.97578947368421</v>
      </c>
      <c r="AM296" s="3" t="str">
        <f aca="false">IF(AC296="","",IF(AC296="分","分",IF(AJ296=0,"分",IF(AC296="攻",IF(AJ296&gt;0,"一致","不一致"),IF(AJ296&gt;=0,"不一致","一致")))))</f>
        <v>一致</v>
      </c>
      <c r="AN296" s="8" t="n">
        <f aca="false">IF(AC296="","",ABS(AK296))</f>
        <v>0.118947368421053</v>
      </c>
      <c r="AO296" s="3" t="n">
        <f aca="false">AP296-AQ296</f>
        <v>2</v>
      </c>
      <c r="AP296" s="1" t="n">
        <v>5</v>
      </c>
      <c r="AQ296" s="2" t="n">
        <v>3</v>
      </c>
      <c r="AR296" s="3" t="s">
        <v>54</v>
      </c>
      <c r="AT296" s="1" t="s">
        <v>53</v>
      </c>
      <c r="AV296" s="17" t="n">
        <f aca="false">IF(AK296&gt;0.5/4,0.5/4,IF(AK296&lt;0.5/-4,0.5/-4,AK296))</f>
        <v>0.118947368421053</v>
      </c>
      <c r="AW296" s="3" t="n">
        <v>6</v>
      </c>
      <c r="AX296" s="9" t="n">
        <f aca="false">AW296*((O296+P296+U296+V296)*3+C296+H296+Q296+R296)/60+1</f>
        <v>7</v>
      </c>
    </row>
    <row r="297" customFormat="false" ht="12.8" hidden="false" customHeight="false" outlineLevel="0" collapsed="false">
      <c r="A297" s="1" t="n">
        <v>296</v>
      </c>
      <c r="B297" s="4" t="s">
        <v>578</v>
      </c>
      <c r="C297" s="1" t="n">
        <v>12</v>
      </c>
      <c r="H297" s="3" t="n">
        <v>11</v>
      </c>
      <c r="O297" s="3" t="n">
        <v>8</v>
      </c>
      <c r="R297" s="34" t="n">
        <v>4</v>
      </c>
      <c r="T297" s="1" t="n">
        <v>1</v>
      </c>
      <c r="W297" s="3" t="n">
        <v>1</v>
      </c>
      <c r="X297" s="1" t="n">
        <v>1.1</v>
      </c>
      <c r="Y297" s="1" t="n">
        <v>1</v>
      </c>
      <c r="Z297" s="1" t="n">
        <v>1</v>
      </c>
      <c r="AA297" s="2" t="n">
        <v>0.5</v>
      </c>
      <c r="AB297" s="22" t="s">
        <v>579</v>
      </c>
      <c r="AC297" s="5" t="s">
        <v>52</v>
      </c>
      <c r="AD297" s="3" t="n">
        <f aca="false">$C297+$D297*2+$E297*0.5+$F297+$G297*0.5</f>
        <v>12</v>
      </c>
      <c r="AE297" s="1" t="n">
        <f aca="false">$H297+$I297*3+$J297*0.5+$K297+$L297*0.5+$M297*0.1+$N297*0.2</f>
        <v>11</v>
      </c>
      <c r="AF297" s="1" t="n">
        <f aca="false">$AD297*$W297*$AA297-1.5*$AE297*$X297</f>
        <v>-12.15</v>
      </c>
      <c r="AG297" s="1" t="n">
        <f aca="false">$O297*$Y297-2*($P297*$Z297+R297)</f>
        <v>0</v>
      </c>
      <c r="AH297" s="1" t="n">
        <f aca="false">IF($AG297&lt;0,$AG297*1.5,$AG297*3)</f>
        <v>0</v>
      </c>
      <c r="AI297" s="1" t="n">
        <f aca="false">(Q297+S297+U297)*2-(T297+V297)*3</f>
        <v>-3</v>
      </c>
      <c r="AJ297" s="2" t="n">
        <f aca="false">AF297+AH297+AI297</f>
        <v>-15.15</v>
      </c>
      <c r="AK297" s="6" t="n">
        <f aca="false">AJ297/(AD297+AE297*1.5+(O297+P297+R297+T297+V297)*3+(Q297+S297+U297)*2)</f>
        <v>-0.224444444444444</v>
      </c>
      <c r="AL297" s="7" t="n">
        <f aca="false">0.5+AK297*4</f>
        <v>-0.397777777777778</v>
      </c>
      <c r="AM297" s="3" t="str">
        <f aca="false">IF(AC297="","",IF(AC297="分","分",IF(AJ297=0,"分",IF(AC297="攻",IF(AJ297&gt;0,"一致","不一致"),IF(AJ297&gt;=0,"不一致","一致")))))</f>
        <v>一致</v>
      </c>
      <c r="AN297" s="8" t="n">
        <f aca="false">IF(AC297="","",ABS(AK297))</f>
        <v>0.224444444444444</v>
      </c>
      <c r="AO297" s="3" t="n">
        <f aca="false">AP297-AQ297</f>
        <v>0</v>
      </c>
      <c r="AP297" s="1" t="n">
        <v>3</v>
      </c>
      <c r="AQ297" s="2" t="n">
        <v>3</v>
      </c>
      <c r="AR297" s="3" t="s">
        <v>54</v>
      </c>
      <c r="AT297" s="1" t="s">
        <v>90</v>
      </c>
      <c r="AV297" s="17" t="n">
        <f aca="false">IF(AK297&gt;0.5/4,0.5/4,IF(AK297&lt;0.5/-4,0.5/-4,AK297))</f>
        <v>-0.125</v>
      </c>
      <c r="AW297" s="3" t="n">
        <v>6.5</v>
      </c>
      <c r="AX297" s="9" t="n">
        <f aca="false">AW297*((O297+P297+U297+V297)*3+C297+H297+Q297+R297)/60+1</f>
        <v>6.525</v>
      </c>
    </row>
    <row r="298" customFormat="false" ht="12.8" hidden="false" customHeight="false" outlineLevel="0" collapsed="false">
      <c r="A298" s="1" t="n">
        <v>297</v>
      </c>
      <c r="B298" s="4" t="s">
        <v>580</v>
      </c>
      <c r="C298" s="1" t="n">
        <v>14.5</v>
      </c>
      <c r="G298" s="2" t="n">
        <v>3</v>
      </c>
      <c r="H298" s="3" t="n">
        <v>16</v>
      </c>
      <c r="W298" s="3" t="n">
        <v>1.1</v>
      </c>
      <c r="X298" s="1" t="n">
        <v>0.9</v>
      </c>
      <c r="Y298" s="1" t="n">
        <v>1</v>
      </c>
      <c r="Z298" s="1" t="n">
        <v>1</v>
      </c>
      <c r="AA298" s="2" t="n">
        <v>1.5</v>
      </c>
      <c r="AB298" s="18" t="s">
        <v>581</v>
      </c>
      <c r="AC298" s="5" t="s">
        <v>58</v>
      </c>
      <c r="AD298" s="3" t="n">
        <f aca="false">$C298+$D298*2+$E298*0.5+$F298+$G298*0.5</f>
        <v>16</v>
      </c>
      <c r="AE298" s="1" t="n">
        <f aca="false">$H298+$I298*3+$J298*0.5+$K298+$L298*0.5+$M298*0.1+$N298*0.2</f>
        <v>16</v>
      </c>
      <c r="AF298" s="1" t="n">
        <f aca="false">$AD298*$W298*$AA298-1.5*$AE298*$X298</f>
        <v>4.8</v>
      </c>
      <c r="AG298" s="1" t="n">
        <f aca="false">$O298*$Y298-2*($P298*$Z298+R298)</f>
        <v>0</v>
      </c>
      <c r="AH298" s="1" t="n">
        <f aca="false">IF($AG298&lt;0,$AG298*1.5,$AG298*3)</f>
        <v>0</v>
      </c>
      <c r="AI298" s="1" t="n">
        <f aca="false">(Q298+S298+U298)*2-(T298+V298)*3</f>
        <v>0</v>
      </c>
      <c r="AJ298" s="2" t="n">
        <f aca="false">AF298+AH298+AI298</f>
        <v>4.8</v>
      </c>
      <c r="AK298" s="6" t="n">
        <f aca="false">AJ298/(AD298+AE298*1.5+(O298+P298+R298+T298+V298)*3+(Q298+S298+U298)*2)</f>
        <v>0.12</v>
      </c>
      <c r="AL298" s="7" t="n">
        <f aca="false">0.5+AK298*4</f>
        <v>0.98</v>
      </c>
      <c r="AM298" s="3" t="str">
        <f aca="false">IF(AC298="","",IF(AC298="分","分",IF(AJ298=0,"分",IF(AC298="攻",IF(AJ298&gt;0,"一致","不一致"),IF(AJ298&gt;=0,"不一致","一致")))))</f>
        <v>一致</v>
      </c>
      <c r="AN298" s="8" t="n">
        <f aca="false">IF(AC298="","",ABS(AK298))</f>
        <v>0.12</v>
      </c>
      <c r="AO298" s="3" t="n">
        <f aca="false">AP298-AQ298</f>
        <v>2</v>
      </c>
      <c r="AP298" s="1" t="n">
        <v>5</v>
      </c>
      <c r="AQ298" s="2" t="n">
        <v>3</v>
      </c>
      <c r="AR298" s="3" t="s">
        <v>56</v>
      </c>
      <c r="AT298" s="1" t="s">
        <v>53</v>
      </c>
      <c r="AV298" s="17" t="n">
        <f aca="false">IF(AK298&gt;0.5/4,0.5/4,IF(AK298&lt;0.5/-4,0.5/-4,AK298))</f>
        <v>0.12</v>
      </c>
      <c r="AW298" s="3" t="n">
        <v>7.5</v>
      </c>
      <c r="AX298" s="9" t="n">
        <f aca="false">AW298*((O298+P298+U298+V298)*3+C298+H298+Q298+R298)/60+1</f>
        <v>4.8125</v>
      </c>
    </row>
    <row r="299" customFormat="false" ht="12.8" hidden="false" customHeight="false" outlineLevel="0" collapsed="false">
      <c r="A299" s="1" t="n">
        <v>298</v>
      </c>
      <c r="B299" s="4" t="s">
        <v>582</v>
      </c>
      <c r="C299" s="1" t="n">
        <v>10</v>
      </c>
      <c r="H299" s="3" t="n">
        <v>5.5</v>
      </c>
      <c r="W299" s="3" t="n">
        <v>0.7</v>
      </c>
      <c r="X299" s="1" t="n">
        <v>0.8</v>
      </c>
      <c r="Y299" s="1" t="n">
        <v>1</v>
      </c>
      <c r="Z299" s="1" t="n">
        <v>1</v>
      </c>
      <c r="AA299" s="2" t="n">
        <v>1</v>
      </c>
      <c r="AC299" s="5" t="s">
        <v>52</v>
      </c>
      <c r="AD299" s="3" t="n">
        <f aca="false">$C299+$D299*2+$E299*0.5+$F299+$G299*0.5</f>
        <v>10</v>
      </c>
      <c r="AE299" s="1" t="n">
        <f aca="false">$H299+$I299*3+$J299*0.5+$K299+$L299*0.5+$M299*0.1+$N299*0.2</f>
        <v>5.5</v>
      </c>
      <c r="AF299" s="1" t="n">
        <f aca="false">$AD299*$W299*$AA299-1.5*$AE299*$X299</f>
        <v>0.399999999999999</v>
      </c>
      <c r="AG299" s="1" t="n">
        <f aca="false">$O299*$Y299-2*($P299*$Z299+R299)</f>
        <v>0</v>
      </c>
      <c r="AH299" s="1" t="n">
        <f aca="false">IF($AG299&lt;0,$AG299*1.5,$AG299*3)</f>
        <v>0</v>
      </c>
      <c r="AI299" s="1" t="n">
        <f aca="false">(Q299+S299+U299)*2-(T299+V299)*3</f>
        <v>0</v>
      </c>
      <c r="AJ299" s="2" t="n">
        <f aca="false">AF299+AH299+AI299</f>
        <v>0.399999999999999</v>
      </c>
      <c r="AK299" s="6" t="n">
        <f aca="false">AJ299/(AD299+AE299*1.5+(O299+P299+R299+T299+V299)*3+(Q299+S299+U299)*2)</f>
        <v>0.0219178082191781</v>
      </c>
      <c r="AL299" s="7" t="n">
        <f aca="false">0.5+AK299*4</f>
        <v>0.587671232876712</v>
      </c>
      <c r="AM299" s="3" t="str">
        <f aca="false">IF(AC299="","",IF(AC299="分","分",IF(AJ299=0,"分",IF(AC299="攻",IF(AJ299&gt;0,"一致","不一致"),IF(AJ299&gt;=0,"不一致","一致")))))</f>
        <v>不一致</v>
      </c>
      <c r="AN299" s="8" t="n">
        <f aca="false">IF(AC299="","",ABS(AK299))</f>
        <v>0.0219178082191781</v>
      </c>
      <c r="AO299" s="3" t="n">
        <f aca="false">AP299-AQ299</f>
        <v>-1</v>
      </c>
      <c r="AP299" s="1" t="n">
        <v>2</v>
      </c>
      <c r="AQ299" s="2" t="n">
        <v>3</v>
      </c>
      <c r="AR299" s="3" t="s">
        <v>583</v>
      </c>
      <c r="AT299" s="1" t="s">
        <v>584</v>
      </c>
      <c r="AV299" s="17" t="n">
        <f aca="false">IF(AK299&gt;0.5/4,0.5/4,IF(AK299&lt;0.5/-4,0.5/-4,AK299))</f>
        <v>0.0219178082191781</v>
      </c>
      <c r="AW299" s="3" t="n">
        <v>5.5</v>
      </c>
      <c r="AX299" s="9" t="n">
        <f aca="false">AW299*((O299+P299+U299+V299)*3+C299+H299+Q299+R299)/60+1</f>
        <v>2.42083333333333</v>
      </c>
    </row>
    <row r="300" customFormat="false" ht="12.8" hidden="false" customHeight="false" outlineLevel="0" collapsed="false">
      <c r="A300" s="1" t="n">
        <v>299</v>
      </c>
      <c r="B300" s="1" t="s">
        <v>585</v>
      </c>
      <c r="C300" s="1" t="n">
        <v>25</v>
      </c>
      <c r="E300" s="1" t="n">
        <v>1</v>
      </c>
      <c r="H300" s="3" t="n">
        <v>17.5</v>
      </c>
      <c r="O300" s="3" t="n">
        <v>2</v>
      </c>
      <c r="R300" s="1" t="n">
        <v>2</v>
      </c>
      <c r="S300" s="1" t="n">
        <v>1</v>
      </c>
      <c r="T300" s="1" t="n">
        <v>1</v>
      </c>
      <c r="W300" s="3" t="n">
        <v>1</v>
      </c>
      <c r="X300" s="1" t="n">
        <v>1</v>
      </c>
      <c r="Y300" s="1" t="n">
        <v>1</v>
      </c>
      <c r="Z300" s="1" t="n">
        <v>1</v>
      </c>
      <c r="AA300" s="2" t="n">
        <v>1</v>
      </c>
      <c r="AB300" s="5" t="s">
        <v>586</v>
      </c>
      <c r="AC300" s="5" t="s">
        <v>122</v>
      </c>
      <c r="AD300" s="3" t="n">
        <f aca="false">$C300+$D300*2+$E300*0.5+$F300+$G300*0.5</f>
        <v>25.5</v>
      </c>
      <c r="AE300" s="1" t="n">
        <f aca="false">$H300+$I300*3+$J300*0.5+$K300+$L300*0.5+$M300*0.1+$N300*0.2</f>
        <v>17.5</v>
      </c>
      <c r="AF300" s="1" t="n">
        <f aca="false">$AD300*$W300*$AA300-1.5*$AE300*$X300</f>
        <v>-0.75</v>
      </c>
      <c r="AG300" s="1" t="n">
        <f aca="false">$O300*$Y300-2*($P300*$Z300+R300)</f>
        <v>-2</v>
      </c>
      <c r="AH300" s="1" t="n">
        <f aca="false">IF($AG300&lt;0,$AG300*1.5,$AG300*3)</f>
        <v>-3</v>
      </c>
      <c r="AI300" s="1" t="n">
        <f aca="false">(Q300+S300+U300)*2-(T300+V300)*3</f>
        <v>-1</v>
      </c>
      <c r="AJ300" s="2" t="n">
        <f aca="false">AF300+AH300+AI300</f>
        <v>-4.75</v>
      </c>
      <c r="AK300" s="6" t="n">
        <f aca="false">AJ300/(AD300+AE300*1.5+(O300+P300+R300+T300+V300)*3+(Q300+S300+U300)*2)</f>
        <v>-0.0690909090909091</v>
      </c>
      <c r="AL300" s="7" t="n">
        <f aca="false">0.5+AK300*4</f>
        <v>0.223636363636364</v>
      </c>
      <c r="AM300" s="3" t="str">
        <f aca="false">IF(AC300="","",IF(AC300="分","分",IF(AJ300=0,"分",IF(AC300="攻",IF(AJ300&gt;0,"一致","不一致"),IF(AJ300&gt;=0,"不一致","一致")))))</f>
        <v>分</v>
      </c>
      <c r="AN300" s="8" t="n">
        <f aca="false">IF(AC300="","",ABS(AK300))</f>
        <v>0.0690909090909091</v>
      </c>
      <c r="AO300" s="3" t="n">
        <f aca="false">AP300-AQ300</f>
        <v>0</v>
      </c>
      <c r="AP300" s="1" t="n">
        <v>3</v>
      </c>
      <c r="AQ300" s="2" t="n">
        <v>3</v>
      </c>
      <c r="AR300" s="3" t="s">
        <v>54</v>
      </c>
      <c r="AT300" s="1" t="s">
        <v>90</v>
      </c>
      <c r="AV300" s="17" t="n">
        <f aca="false">IF(AK300&gt;0.5/4,0.5/4,IF(AK300&lt;0.5/-4,0.5/-4,AK300))</f>
        <v>-0.0690909090909091</v>
      </c>
      <c r="AW300" s="3" t="n">
        <v>6.5</v>
      </c>
      <c r="AX300" s="9" t="n">
        <f aca="false">AW300*((O300+P300+U300+V300)*3+C300+H300+Q300+R300)/60+1</f>
        <v>6.47083333333333</v>
      </c>
    </row>
    <row r="301" customFormat="false" ht="12.8" hidden="false" customHeight="false" outlineLevel="0" collapsed="false">
      <c r="A301" s="1" t="n">
        <v>300</v>
      </c>
      <c r="B301" s="4" t="s">
        <v>587</v>
      </c>
      <c r="C301" s="1" t="n">
        <v>22</v>
      </c>
      <c r="H301" s="3" t="n">
        <v>8</v>
      </c>
      <c r="J301" s="1" t="n">
        <v>1</v>
      </c>
      <c r="M301" s="4" t="n">
        <v>10</v>
      </c>
      <c r="Q301" s="1" t="n">
        <v>1</v>
      </c>
      <c r="R301" s="1" t="n">
        <v>1</v>
      </c>
      <c r="W301" s="3" t="n">
        <v>1</v>
      </c>
      <c r="X301" s="1" t="n">
        <v>1.1</v>
      </c>
      <c r="Y301" s="1" t="n">
        <v>1</v>
      </c>
      <c r="Z301" s="1" t="n">
        <v>1</v>
      </c>
      <c r="AA301" s="2" t="n">
        <v>0.75</v>
      </c>
      <c r="AB301" s="24" t="s">
        <v>588</v>
      </c>
      <c r="AC301" s="5" t="s">
        <v>58</v>
      </c>
      <c r="AD301" s="3" t="n">
        <f aca="false">$C301+$D301*2+$E301*0.5+$F301+$G301*0.5</f>
        <v>22</v>
      </c>
      <c r="AE301" s="1" t="n">
        <f aca="false">$H301+$I301*3+$J301*0.5+$K301+$L301*0.5+$M301*0.1+$N301*0.2</f>
        <v>9.5</v>
      </c>
      <c r="AF301" s="1" t="n">
        <f aca="false">$AD301*$W301*$AA301-1.5*$AE301*$X301</f>
        <v>0.824999999999999</v>
      </c>
      <c r="AG301" s="1" t="n">
        <f aca="false">$O301*$Y301-2*($P301*$Z301+R301)</f>
        <v>-2</v>
      </c>
      <c r="AH301" s="1" t="n">
        <f aca="false">IF($AG301&lt;0,$AG301*1.5,$AG301*3)</f>
        <v>-3</v>
      </c>
      <c r="AI301" s="1" t="n">
        <f aca="false">(Q301+S301+U301)*2-(T301+V301)*3</f>
        <v>2</v>
      </c>
      <c r="AJ301" s="2" t="n">
        <f aca="false">AF301+AH301+AI301</f>
        <v>-0.175000000000001</v>
      </c>
      <c r="AK301" s="6" t="n">
        <f aca="false">AJ301/(AD301+AE301*1.5+(O301+P301+R301+T301+V301)*3+(Q301+S301+U301)*2)</f>
        <v>-0.00424242424242426</v>
      </c>
      <c r="AL301" s="7" t="n">
        <f aca="false">0.5+AK301*4</f>
        <v>0.483030303030303</v>
      </c>
      <c r="AM301" s="3" t="str">
        <f aca="false">IF(AC301="","",IF(AC301="分","分",IF(AJ301=0,"分",IF(AC301="攻",IF(AJ301&gt;0,"一致","不一致"),IF(AJ301&gt;=0,"不一致","一致")))))</f>
        <v>不一致</v>
      </c>
      <c r="AN301" s="8" t="n">
        <f aca="false">IF(AC301="","",ABS(AK301))</f>
        <v>0.00424242424242426</v>
      </c>
      <c r="AO301" s="3" t="n">
        <f aca="false">AP301-AQ301</f>
        <v>-1</v>
      </c>
      <c r="AP301" s="1" t="n">
        <v>4</v>
      </c>
      <c r="AQ301" s="2" t="n">
        <v>5</v>
      </c>
      <c r="AR301" s="3" t="s">
        <v>97</v>
      </c>
      <c r="AT301" s="1" t="s">
        <v>59</v>
      </c>
      <c r="AV301" s="17" t="n">
        <f aca="false">IF(AK301&gt;0.5/4,0.5/4,IF(AK301&lt;0.5/-4,0.5/-4,AK301))</f>
        <v>-0.00424242424242426</v>
      </c>
      <c r="AW301" s="3" t="n">
        <v>7</v>
      </c>
      <c r="AX301" s="9" t="n">
        <f aca="false">AW301*((O301+P301+U301+V301)*3+C301+H301+Q301+R301)/60+1</f>
        <v>4.73333333333333</v>
      </c>
    </row>
    <row r="302" customFormat="false" ht="12.8" hidden="false" customHeight="false" outlineLevel="0" collapsed="false">
      <c r="A302" s="1" t="n">
        <v>301</v>
      </c>
      <c r="B302" s="4" t="s">
        <v>589</v>
      </c>
      <c r="C302" s="1" t="n">
        <v>18</v>
      </c>
      <c r="H302" s="3" t="n">
        <v>16</v>
      </c>
      <c r="L302" s="4" t="n">
        <v>1</v>
      </c>
      <c r="O302" s="3" t="n">
        <v>10</v>
      </c>
      <c r="P302" s="1" t="n">
        <v>6</v>
      </c>
      <c r="W302" s="3" t="n">
        <v>1</v>
      </c>
      <c r="X302" s="1" t="n">
        <v>0.9</v>
      </c>
      <c r="Y302" s="1" t="n">
        <v>1</v>
      </c>
      <c r="Z302" s="1" t="n">
        <v>1</v>
      </c>
      <c r="AA302" s="2" t="n">
        <v>1</v>
      </c>
      <c r="AB302" s="5" t="s">
        <v>590</v>
      </c>
      <c r="AC302" s="5" t="s">
        <v>52</v>
      </c>
      <c r="AD302" s="3" t="n">
        <f aca="false">$C302+$D302*2+$E302*0.5+$F302+$G302*0.5</f>
        <v>18</v>
      </c>
      <c r="AE302" s="1" t="n">
        <f aca="false">$H302+$I302*3+$J302*0.5+$K302+$L302*0.5+$M302*0.1+$N302*0.2</f>
        <v>16.5</v>
      </c>
      <c r="AF302" s="1" t="n">
        <f aca="false">$AD302*$W302*$AA302-1.5*$AE302*$X302</f>
        <v>-4.275</v>
      </c>
      <c r="AG302" s="1" t="n">
        <f aca="false">$O302*$Y302-2*($P302*$Z302+R302)</f>
        <v>-2</v>
      </c>
      <c r="AH302" s="1" t="n">
        <f aca="false">IF($AG302&lt;0,$AG302*1.5,$AG302*3)</f>
        <v>-3</v>
      </c>
      <c r="AI302" s="1" t="n">
        <f aca="false">(Q302+S302+U302)*2-(T302+V302)*3</f>
        <v>0</v>
      </c>
      <c r="AJ302" s="2" t="n">
        <f aca="false">AF302+AH302+AI302</f>
        <v>-7.275</v>
      </c>
      <c r="AK302" s="6" t="n">
        <f aca="false">AJ302/(AD302+AE302*1.5+(O302+P302+R302+T302+V302)*3+(Q302+S302+U302)*2)</f>
        <v>-0.0801652892561984</v>
      </c>
      <c r="AL302" s="7" t="n">
        <f aca="false">0.5+AK302*4</f>
        <v>0.179338842975207</v>
      </c>
      <c r="AM302" s="3" t="str">
        <f aca="false">IF(AC302="","",IF(AC302="分","分",IF(AJ302=0,"分",IF(AC302="攻",IF(AJ302&gt;0,"一致","不一致"),IF(AJ302&gt;=0,"不一致","一致")))))</f>
        <v>一致</v>
      </c>
      <c r="AN302" s="8" t="n">
        <f aca="false">IF(AC302="","",ABS(AK302))</f>
        <v>0.0801652892561984</v>
      </c>
      <c r="AO302" s="3" t="n">
        <f aca="false">AP302-AQ302</f>
        <v>0</v>
      </c>
      <c r="AP302" s="1" t="n">
        <v>3</v>
      </c>
      <c r="AQ302" s="2" t="n">
        <v>3</v>
      </c>
      <c r="AR302" s="3" t="s">
        <v>54</v>
      </c>
      <c r="AT302" s="1" t="s">
        <v>591</v>
      </c>
      <c r="AV302" s="17" t="n">
        <f aca="false">IF(AK302&gt;0.5/4,0.5/4,IF(AK302&lt;0.5/-4,0.5/-4,AK302))</f>
        <v>-0.0801652892561984</v>
      </c>
      <c r="AW302" s="3" t="n">
        <v>7.5</v>
      </c>
      <c r="AX302" s="9" t="n">
        <f aca="false">AW302*((O302+P302+U302+V302)*3+C302+H302+Q302+R302)/60+1</f>
        <v>11.25</v>
      </c>
    </row>
    <row r="303" customFormat="false" ht="12.8" hidden="false" customHeight="false" outlineLevel="0" collapsed="false">
      <c r="A303" s="1" t="n">
        <v>302</v>
      </c>
      <c r="B303" s="4" t="s">
        <v>592</v>
      </c>
      <c r="C303" s="1" t="n">
        <v>15</v>
      </c>
      <c r="E303" s="1" t="n">
        <v>1</v>
      </c>
      <c r="F303" s="1" t="n">
        <v>1</v>
      </c>
      <c r="G303" s="2" t="n">
        <v>2</v>
      </c>
      <c r="H303" s="3" t="n">
        <v>10</v>
      </c>
      <c r="K303" s="1" t="n">
        <v>1</v>
      </c>
      <c r="L303" s="4" t="n">
        <v>2</v>
      </c>
      <c r="M303" s="4" t="n">
        <v>12</v>
      </c>
      <c r="O303" s="3" t="n">
        <v>8</v>
      </c>
      <c r="P303" s="1" t="n">
        <v>3</v>
      </c>
      <c r="R303" s="1" t="n">
        <v>2</v>
      </c>
      <c r="W303" s="3" t="n">
        <v>1.1</v>
      </c>
      <c r="X303" s="1" t="n">
        <v>1</v>
      </c>
      <c r="Y303" s="1" t="n">
        <v>1</v>
      </c>
      <c r="Z303" s="1" t="n">
        <v>1</v>
      </c>
      <c r="AA303" s="2" t="n">
        <v>1</v>
      </c>
      <c r="AB303" s="5" t="s">
        <v>593</v>
      </c>
      <c r="AC303" s="5" t="s">
        <v>52</v>
      </c>
      <c r="AD303" s="3" t="n">
        <f aca="false">$C303+$D303*2+$E303*0.5+$F303+$G303*0.5</f>
        <v>17.5</v>
      </c>
      <c r="AE303" s="1" t="n">
        <f aca="false">$H303+$I303*3+$J303*0.5+$K303+$L303*0.5+$M303*0.1+$N303*0.2</f>
        <v>13.2</v>
      </c>
      <c r="AF303" s="1" t="n">
        <f aca="false">$AD303*$W303*$AA303-1.5*$AE303*$X303</f>
        <v>-0.549999999999997</v>
      </c>
      <c r="AG303" s="1" t="n">
        <f aca="false">$O303*$Y303-2*($P303*$Z303+R303)</f>
        <v>-2</v>
      </c>
      <c r="AH303" s="1" t="n">
        <f aca="false">IF($AG303&lt;0,$AG303*1.5,$AG303*3)</f>
        <v>-3</v>
      </c>
      <c r="AI303" s="1" t="n">
        <f aca="false">(Q303+S303+U303)*2-(T303+V303)*3</f>
        <v>0</v>
      </c>
      <c r="AJ303" s="2" t="n">
        <f aca="false">AF303+AH303+AI303</f>
        <v>-3.55</v>
      </c>
      <c r="AK303" s="6" t="n">
        <f aca="false">AJ303/(AD303+AE303*1.5+(O303+P303+R303+T303+V303)*3+(Q303+S303+U303)*2)</f>
        <v>-0.046526867627785</v>
      </c>
      <c r="AL303" s="7" t="n">
        <f aca="false">0.5+AK303*4</f>
        <v>0.31389252948886</v>
      </c>
      <c r="AM303" s="3" t="str">
        <f aca="false">IF(AC303="","",IF(AC303="分","分",IF(AJ303=0,"分",IF(AC303="攻",IF(AJ303&gt;0,"一致","不一致"),IF(AJ303&gt;=0,"不一致","一致")))))</f>
        <v>一致</v>
      </c>
      <c r="AN303" s="8" t="n">
        <f aca="false">IF(AC303="","",ABS(AK303))</f>
        <v>0.046526867627785</v>
      </c>
      <c r="AO303" s="3" t="n">
        <f aca="false">AP303-AQ303</f>
        <v>0</v>
      </c>
      <c r="AP303" s="1" t="n">
        <v>4</v>
      </c>
      <c r="AQ303" s="2" t="n">
        <v>4</v>
      </c>
      <c r="AR303" s="3" t="s">
        <v>54</v>
      </c>
      <c r="AT303" s="1" t="s">
        <v>53</v>
      </c>
      <c r="AV303" s="17" t="n">
        <f aca="false">IF(AK303&gt;0.5/4,0.5/4,IF(AK303&lt;0.5/-4,0.5/-4,AK303))</f>
        <v>-0.046526867627785</v>
      </c>
      <c r="AW303" s="3" t="n">
        <v>6.5</v>
      </c>
      <c r="AX303" s="9" t="n">
        <f aca="false">AW303*((O303+P303+U303+V303)*3+C303+H303+Q303+R303)/60+1</f>
        <v>7.5</v>
      </c>
    </row>
    <row r="304" customFormat="false" ht="12.8" hidden="false" customHeight="false" outlineLevel="0" collapsed="false">
      <c r="A304" s="1" t="n">
        <v>303</v>
      </c>
      <c r="B304" s="4" t="s">
        <v>594</v>
      </c>
      <c r="C304" s="1" t="n">
        <v>16</v>
      </c>
      <c r="H304" s="3" t="n">
        <v>13</v>
      </c>
      <c r="Q304" s="1" t="n">
        <v>1</v>
      </c>
      <c r="W304" s="3" t="n">
        <v>1</v>
      </c>
      <c r="X304" s="1" t="n">
        <v>0.9</v>
      </c>
      <c r="Y304" s="1" t="n">
        <v>1</v>
      </c>
      <c r="Z304" s="1" t="n">
        <v>1</v>
      </c>
      <c r="AA304" s="2" t="n">
        <v>1</v>
      </c>
      <c r="AB304" s="5" t="s">
        <v>595</v>
      </c>
      <c r="AC304" s="5" t="s">
        <v>58</v>
      </c>
      <c r="AD304" s="3" t="n">
        <f aca="false">$C304+$D304*2+$E304*0.5+$F304+$G304*0.5</f>
        <v>16</v>
      </c>
      <c r="AE304" s="1" t="n">
        <f aca="false">$H304+$I304*3+$J304*0.5+$K304+$L304*0.5+$M304*0.1+$N304*0.2</f>
        <v>13</v>
      </c>
      <c r="AF304" s="1" t="n">
        <f aca="false">$AD304*$W304*$AA304-1.5*$AE304*$X304</f>
        <v>-1.55</v>
      </c>
      <c r="AG304" s="1" t="n">
        <f aca="false">$O304*$Y304-2*($P304*$Z304+R304)</f>
        <v>0</v>
      </c>
      <c r="AH304" s="1" t="n">
        <f aca="false">IF($AG304&lt;0,$AG304*1.5,$AG304*3)</f>
        <v>0</v>
      </c>
      <c r="AI304" s="1" t="n">
        <f aca="false">(Q304+S304+U304)*2-(T304+V304)*3</f>
        <v>2</v>
      </c>
      <c r="AJ304" s="2" t="n">
        <f aca="false">AF304+AH304+AI304</f>
        <v>0.449999999999999</v>
      </c>
      <c r="AK304" s="6" t="n">
        <f aca="false">AJ304/(AD304+AE304*1.5+(O304+P304+R304+T304+V304)*3+(Q304+S304+U304)*2)</f>
        <v>0.012</v>
      </c>
      <c r="AL304" s="7" t="n">
        <f aca="false">0.5+AK304*4</f>
        <v>0.548</v>
      </c>
      <c r="AM304" s="3" t="str">
        <f aca="false">IF(AC304="","",IF(AC304="分","分",IF(AJ304=0,"分",IF(AC304="攻",IF(AJ304&gt;0,"一致","不一致"),IF(AJ304&gt;=0,"不一致","一致")))))</f>
        <v>一致</v>
      </c>
      <c r="AN304" s="8" t="n">
        <f aca="false">IF(AC304="","",ABS(AK304))</f>
        <v>0.012</v>
      </c>
      <c r="AO304" s="3" t="n">
        <f aca="false">AP304-AQ304</f>
        <v>1</v>
      </c>
      <c r="AP304" s="1" t="n">
        <v>3</v>
      </c>
      <c r="AQ304" s="2" t="n">
        <v>2</v>
      </c>
      <c r="AR304" s="3" t="s">
        <v>97</v>
      </c>
      <c r="AT304" s="1" t="s">
        <v>73</v>
      </c>
      <c r="AV304" s="17" t="n">
        <f aca="false">IF(AK304&gt;0.5/4,0.5/4,IF(AK304&lt;0.5/-4,0.5/-4,AK304))</f>
        <v>0.012</v>
      </c>
      <c r="AW304" s="3" t="n">
        <v>6.5</v>
      </c>
      <c r="AX304" s="9" t="n">
        <f aca="false">AW304*((O304+P304+U304+V304)*3+C304+H304+Q304+R304)/60+1</f>
        <v>4.25</v>
      </c>
    </row>
    <row r="305" customFormat="false" ht="12.8" hidden="false" customHeight="false" outlineLevel="0" collapsed="false">
      <c r="A305" s="1" t="n">
        <v>304</v>
      </c>
      <c r="B305" s="4" t="s">
        <v>596</v>
      </c>
      <c r="C305" s="1" t="n">
        <v>18</v>
      </c>
      <c r="H305" s="3" t="n">
        <v>11.5</v>
      </c>
      <c r="J305" s="1" t="n">
        <v>1</v>
      </c>
      <c r="L305" s="4" t="n">
        <v>2</v>
      </c>
      <c r="O305" s="3" t="n">
        <v>9</v>
      </c>
      <c r="P305" s="1" t="n">
        <v>4</v>
      </c>
      <c r="W305" s="3" t="n">
        <v>0.9</v>
      </c>
      <c r="X305" s="1" t="n">
        <v>1.2</v>
      </c>
      <c r="Y305" s="1" t="n">
        <v>1</v>
      </c>
      <c r="Z305" s="1" t="n">
        <v>1</v>
      </c>
      <c r="AA305" s="2" t="n">
        <v>1</v>
      </c>
      <c r="AC305" s="5" t="s">
        <v>58</v>
      </c>
      <c r="AD305" s="3" t="n">
        <f aca="false">$C305+$D305*2+$E305*0.5+$F305+$G305*0.5</f>
        <v>18</v>
      </c>
      <c r="AE305" s="1" t="n">
        <f aca="false">$H305+$I305*3+$J305*0.5+$K305+$L305*0.5+$M305*0.1+$N305*0.2</f>
        <v>13</v>
      </c>
      <c r="AF305" s="1" t="n">
        <f aca="false">$AD305*$W305*$AA305-1.5*$AE305*$X305</f>
        <v>-7.2</v>
      </c>
      <c r="AG305" s="1" t="n">
        <f aca="false">$O305*$Y305-2*($P305*$Z305+R305)</f>
        <v>1</v>
      </c>
      <c r="AH305" s="1" t="n">
        <f aca="false">IF($AG305&lt;0,$AG305*1.5,$AG305*3)</f>
        <v>3</v>
      </c>
      <c r="AI305" s="1" t="n">
        <f aca="false">(Q305+S305+U305)*2-(T305+V305)*3</f>
        <v>0</v>
      </c>
      <c r="AJ305" s="2" t="n">
        <f aca="false">AF305+AH305+AI305</f>
        <v>-4.2</v>
      </c>
      <c r="AK305" s="6" t="n">
        <f aca="false">AJ305/(AD305+AE305*1.5+(O305+P305+R305+T305+V305)*3+(Q305+S305+U305)*2)</f>
        <v>-0.0549019607843137</v>
      </c>
      <c r="AL305" s="7" t="n">
        <f aca="false">0.5+AK305*4</f>
        <v>0.280392156862745</v>
      </c>
      <c r="AM305" s="3" t="str">
        <f aca="false">IF(AC305="","",IF(AC305="分","分",IF(AJ305=0,"分",IF(AC305="攻",IF(AJ305&gt;0,"一致","不一致"),IF(AJ305&gt;=0,"不一致","一致")))))</f>
        <v>不一致</v>
      </c>
      <c r="AN305" s="8" t="n">
        <f aca="false">IF(AC305="","",ABS(AK305))</f>
        <v>0.0549019607843137</v>
      </c>
      <c r="AO305" s="3" t="n">
        <f aca="false">AP305-AQ305</f>
        <v>-1</v>
      </c>
      <c r="AP305" s="1" t="n">
        <v>3</v>
      </c>
      <c r="AQ305" s="2" t="n">
        <v>4</v>
      </c>
      <c r="AR305" s="3" t="s">
        <v>53</v>
      </c>
      <c r="AT305" s="1" t="s">
        <v>54</v>
      </c>
      <c r="AV305" s="17" t="n">
        <f aca="false">IF(AK305&gt;0.5/4,0.5/4,IF(AK305&lt;0.5/-4,0.5/-4,AK305))</f>
        <v>-0.0549019607843137</v>
      </c>
      <c r="AW305" s="3" t="n">
        <v>14</v>
      </c>
      <c r="AX305" s="9" t="n">
        <f aca="false">AW305*((O305+P305+U305+V305)*3+C305+H305+Q305+R305)/60+1</f>
        <v>16.9833333333333</v>
      </c>
    </row>
    <row r="306" customFormat="false" ht="12.8" hidden="false" customHeight="false" outlineLevel="0" collapsed="false">
      <c r="A306" s="1" t="n">
        <v>305</v>
      </c>
      <c r="B306" s="4" t="s">
        <v>597</v>
      </c>
      <c r="C306" s="1" t="n">
        <v>26</v>
      </c>
      <c r="E306" s="1" t="n">
        <v>1</v>
      </c>
      <c r="G306" s="2" t="n">
        <v>1</v>
      </c>
      <c r="H306" s="3" t="n">
        <v>13</v>
      </c>
      <c r="J306" s="1" t="n">
        <v>1</v>
      </c>
      <c r="M306" s="4" t="n">
        <v>24</v>
      </c>
      <c r="N306" s="2" t="n">
        <v>4</v>
      </c>
      <c r="O306" s="3" t="n">
        <v>9</v>
      </c>
      <c r="P306" s="1" t="n">
        <v>5</v>
      </c>
      <c r="R306" s="20" t="n">
        <v>3</v>
      </c>
      <c r="W306" s="3" t="n">
        <v>0.9</v>
      </c>
      <c r="X306" s="1" t="n">
        <v>1</v>
      </c>
      <c r="Y306" s="1" t="n">
        <v>1</v>
      </c>
      <c r="Z306" s="1" t="n">
        <v>1</v>
      </c>
      <c r="AA306" s="2" t="n">
        <v>1</v>
      </c>
      <c r="AB306" s="5" t="s">
        <v>598</v>
      </c>
      <c r="AC306" s="5" t="s">
        <v>52</v>
      </c>
      <c r="AD306" s="3" t="n">
        <f aca="false">$C306+$D306*2+$E306*0.5+$F306+$G306*0.5</f>
        <v>27</v>
      </c>
      <c r="AE306" s="1" t="n">
        <f aca="false">$H306+$I306*3+$J306*0.5+$K306+$L306*0.5+$M306*0.1+$N306*0.2</f>
        <v>16.7</v>
      </c>
      <c r="AF306" s="1" t="n">
        <f aca="false">$AD306*$W306*$AA306-1.5*$AE306*$X306</f>
        <v>-0.749999999999996</v>
      </c>
      <c r="AG306" s="1" t="n">
        <f aca="false">$O306*$Y306-2*($P306*$Z306+R306)</f>
        <v>-7</v>
      </c>
      <c r="AH306" s="1" t="n">
        <f aca="false">IF($AG306&lt;0,$AG306*1.5,$AG306*3)</f>
        <v>-10.5</v>
      </c>
      <c r="AI306" s="1" t="n">
        <f aca="false">(Q306+S306+U306)*2-(T306+V306)*3</f>
        <v>0</v>
      </c>
      <c r="AJ306" s="2" t="n">
        <f aca="false">AF306+AH306+AI306</f>
        <v>-11.25</v>
      </c>
      <c r="AK306" s="6" t="n">
        <f aca="false">AJ306/(AD306+AE306*1.5+(O306+P306+R306+T306+V306)*3+(Q306+S306+U306)*2)</f>
        <v>-0.109170305676856</v>
      </c>
      <c r="AL306" s="7" t="n">
        <f aca="false">0.5+AK306*4</f>
        <v>0.0633187772925766</v>
      </c>
      <c r="AM306" s="3" t="str">
        <f aca="false">IF(AC306="","",IF(AC306="分","分",IF(AJ306=0,"分",IF(AC306="攻",IF(AJ306&gt;0,"一致","不一致"),IF(AJ306&gt;=0,"不一致","一致")))))</f>
        <v>一致</v>
      </c>
      <c r="AN306" s="8" t="n">
        <f aca="false">IF(AC306="","",ABS(AK306))</f>
        <v>0.109170305676856</v>
      </c>
      <c r="AO306" s="3" t="n">
        <f aca="false">AP306-AQ306</f>
        <v>0</v>
      </c>
      <c r="AP306" s="1" t="n">
        <v>3</v>
      </c>
      <c r="AQ306" s="2" t="n">
        <v>3</v>
      </c>
      <c r="AR306" s="3" t="s">
        <v>53</v>
      </c>
      <c r="AT306" s="1" t="s">
        <v>54</v>
      </c>
      <c r="AV306" s="17" t="n">
        <f aca="false">IF(AK306&gt;0.5/4,0.5/4,IF(AK306&lt;0.5/-4,0.5/-4,AK306))</f>
        <v>-0.109170305676856</v>
      </c>
      <c r="AW306" s="3" t="n">
        <v>7.5</v>
      </c>
      <c r="AX306" s="9" t="n">
        <f aca="false">AW306*((O306+P306+U306+V306)*3+C306+H306+Q306+R306)/60+1</f>
        <v>11.5</v>
      </c>
    </row>
    <row r="307" customFormat="false" ht="12.8" hidden="false" customHeight="false" outlineLevel="0" collapsed="false">
      <c r="A307" s="1" t="n">
        <v>306</v>
      </c>
      <c r="B307" s="1" t="s">
        <v>599</v>
      </c>
      <c r="C307" s="1" t="n">
        <v>26</v>
      </c>
      <c r="E307" s="1" t="n">
        <v>1</v>
      </c>
      <c r="F307" s="1" t="n">
        <v>1</v>
      </c>
      <c r="G307" s="2" t="n">
        <v>2</v>
      </c>
      <c r="H307" s="3" t="n">
        <v>14</v>
      </c>
      <c r="L307" s="4" t="n">
        <v>2</v>
      </c>
      <c r="O307" s="3" t="n">
        <v>2</v>
      </c>
      <c r="R307" s="1" t="n">
        <v>3</v>
      </c>
      <c r="W307" s="3" t="n">
        <v>1</v>
      </c>
      <c r="X307" s="1" t="n">
        <v>1</v>
      </c>
      <c r="Y307" s="1" t="n">
        <v>1</v>
      </c>
      <c r="Z307" s="1" t="n">
        <v>1</v>
      </c>
      <c r="AA307" s="2" t="n">
        <v>0.75</v>
      </c>
      <c r="AB307" s="24" t="s">
        <v>600</v>
      </c>
      <c r="AC307" s="5" t="s">
        <v>52</v>
      </c>
      <c r="AD307" s="3" t="n">
        <f aca="false">$C307+$D307*2+$E307*0.5+$F307+$G307*0.5</f>
        <v>28.5</v>
      </c>
      <c r="AE307" s="1" t="n">
        <f aca="false">$H307+$I307*3+$J307*0.5+$K307+$L307*0.5+$M307*0.1+$N307*0.2</f>
        <v>15</v>
      </c>
      <c r="AF307" s="1" t="n">
        <f aca="false">$AD307*$W307*$AA307-1.5*$AE307*$X307</f>
        <v>-1.125</v>
      </c>
      <c r="AG307" s="1" t="n">
        <f aca="false">$O307*$Y307-2*($P307*$Z307+R307)</f>
        <v>-4</v>
      </c>
      <c r="AH307" s="1" t="n">
        <f aca="false">IF($AG307&lt;0,$AG307*1.5,$AG307*3)</f>
        <v>-6</v>
      </c>
      <c r="AI307" s="1" t="n">
        <f aca="false">(Q307+S307+U307)*2-(T307+V307)*3</f>
        <v>0</v>
      </c>
      <c r="AJ307" s="2" t="n">
        <f aca="false">AF307+AH307+AI307</f>
        <v>-7.125</v>
      </c>
      <c r="AK307" s="6" t="n">
        <f aca="false">AJ307/(AD307+AE307*1.5+(O307+P307+R307+T307+V307)*3+(Q307+S307+U307)*2)</f>
        <v>-0.107954545454545</v>
      </c>
      <c r="AL307" s="7" t="n">
        <f aca="false">0.5+AK307*4</f>
        <v>0.0681818181818182</v>
      </c>
      <c r="AM307" s="3" t="str">
        <f aca="false">IF(AC307="","",IF(AC307="分","分",IF(AJ307=0,"分",IF(AC307="攻",IF(AJ307&gt;0,"一致","不一致"),IF(AJ307&gt;=0,"不一致","一致")))))</f>
        <v>一致</v>
      </c>
      <c r="AN307" s="8" t="n">
        <f aca="false">IF(AC307="","",ABS(AK307))</f>
        <v>0.107954545454545</v>
      </c>
      <c r="AO307" s="3" t="n">
        <f aca="false">AP307-AQ307</f>
        <v>0</v>
      </c>
      <c r="AP307" s="1" t="n">
        <v>3</v>
      </c>
      <c r="AQ307" s="2" t="n">
        <v>3</v>
      </c>
      <c r="AR307" s="3" t="s">
        <v>59</v>
      </c>
      <c r="AS307" s="1" t="s">
        <v>108</v>
      </c>
      <c r="AT307" s="1" t="s">
        <v>97</v>
      </c>
      <c r="AV307" s="17" t="n">
        <f aca="false">IF(AK307&gt;0.5/4,0.5/4,IF(AK307&lt;0.5/-4,0.5/-4,AK307))</f>
        <v>-0.107954545454545</v>
      </c>
      <c r="AW307" s="3" t="n">
        <v>8.5</v>
      </c>
      <c r="AX307" s="9" t="n">
        <f aca="false">AW307*((O307+P307+U307+V307)*3+C307+H307+Q307+R307)/60+1</f>
        <v>7.94166666666667</v>
      </c>
    </row>
    <row r="308" customFormat="false" ht="12.8" hidden="false" customHeight="false" outlineLevel="0" collapsed="false">
      <c r="A308" s="1" t="n">
        <v>307</v>
      </c>
      <c r="B308" s="1" t="n">
        <v>64</v>
      </c>
      <c r="C308" s="1" t="n">
        <v>13</v>
      </c>
      <c r="H308" s="3" t="n">
        <v>9</v>
      </c>
      <c r="M308" s="4" t="n">
        <v>4</v>
      </c>
      <c r="W308" s="3" t="n">
        <v>0.9</v>
      </c>
      <c r="X308" s="38" t="n">
        <v>0.7</v>
      </c>
      <c r="Y308" s="1" t="n">
        <v>1</v>
      </c>
      <c r="Z308" s="1" t="n">
        <v>1</v>
      </c>
      <c r="AA308" s="2" t="n">
        <v>0.75</v>
      </c>
      <c r="AB308" s="24" t="s">
        <v>601</v>
      </c>
      <c r="AC308" s="5" t="s">
        <v>52</v>
      </c>
      <c r="AD308" s="3" t="n">
        <f aca="false">$C308+$D308*2+$E308*0.5+$F308+$G308*0.5</f>
        <v>13</v>
      </c>
      <c r="AE308" s="1" t="n">
        <f aca="false">$H308+$I308*3+$J308*0.5+$K308+$L308*0.5+$M308*0.1+$N308*0.2</f>
        <v>9.4</v>
      </c>
      <c r="AF308" s="1" t="n">
        <f aca="false">$AD308*$W308*$AA308-1.5*$AE308*$X308</f>
        <v>-1.095</v>
      </c>
      <c r="AG308" s="1" t="n">
        <f aca="false">$O308*$Y308-2*($P308*$Z308+R308)</f>
        <v>0</v>
      </c>
      <c r="AH308" s="1" t="n">
        <f aca="false">IF($AG308&lt;0,$AG308*1.5,$AG308*3)</f>
        <v>0</v>
      </c>
      <c r="AI308" s="1" t="n">
        <f aca="false">(Q308+S308+U308)*2-(T308+V308)*3</f>
        <v>0</v>
      </c>
      <c r="AJ308" s="2" t="n">
        <f aca="false">AF308+AH308+AI308</f>
        <v>-1.095</v>
      </c>
      <c r="AK308" s="6" t="n">
        <f aca="false">AJ308/(AD308+AE308*1.5+(O308+P308+R308+T308+V308)*3+(Q308+S308+U308)*2)</f>
        <v>-0.0404059040590406</v>
      </c>
      <c r="AL308" s="7" t="n">
        <f aca="false">0.5+AK308*4</f>
        <v>0.338376383763838</v>
      </c>
      <c r="AM308" s="3" t="str">
        <f aca="false">IF(AC308="","",IF(AC308="分","分",IF(AJ308=0,"分",IF(AC308="攻",IF(AJ308&gt;0,"一致","不一致"),IF(AJ308&gt;=0,"不一致","一致")))))</f>
        <v>一致</v>
      </c>
      <c r="AN308" s="8" t="n">
        <f aca="false">IF(AC308="","",ABS(AK308))</f>
        <v>0.0404059040590406</v>
      </c>
      <c r="AO308" s="3" t="n">
        <f aca="false">AP308-AQ308</f>
        <v>-3</v>
      </c>
      <c r="AP308" s="1" t="n">
        <v>2</v>
      </c>
      <c r="AQ308" s="2" t="n">
        <v>5</v>
      </c>
      <c r="AR308" s="3" t="s">
        <v>97</v>
      </c>
      <c r="AT308" s="1" t="s">
        <v>108</v>
      </c>
      <c r="AV308" s="17" t="n">
        <f aca="false">IF(AK308&gt;0.5/4,0.5/4,IF(AK308&lt;0.5/-4,0.5/-4,AK308))</f>
        <v>-0.0404059040590406</v>
      </c>
      <c r="AW308" s="3" t="n">
        <v>10</v>
      </c>
      <c r="AX308" s="9" t="n">
        <f aca="false">AW308*((O308+P308+U308+V308)*3+C308+H308+Q308+R308)/60+1</f>
        <v>4.66666666666667</v>
      </c>
    </row>
    <row r="309" customFormat="false" ht="12.8" hidden="false" customHeight="false" outlineLevel="0" collapsed="false">
      <c r="A309" s="1" t="n">
        <v>308</v>
      </c>
      <c r="B309" s="1" t="s">
        <v>602</v>
      </c>
      <c r="C309" s="1" t="n">
        <v>9</v>
      </c>
      <c r="F309" s="1" t="n">
        <v>1</v>
      </c>
      <c r="H309" s="3" t="n">
        <v>6</v>
      </c>
      <c r="O309" s="3" t="n">
        <v>3</v>
      </c>
      <c r="P309" s="1" t="n">
        <v>1</v>
      </c>
      <c r="R309" s="1" t="n">
        <v>1</v>
      </c>
      <c r="W309" s="3" t="n">
        <v>1</v>
      </c>
      <c r="X309" s="1" t="n">
        <v>1</v>
      </c>
      <c r="Y309" s="1" t="n">
        <v>1</v>
      </c>
      <c r="Z309" s="1" t="n">
        <v>1</v>
      </c>
      <c r="AA309" s="2" t="n">
        <v>1</v>
      </c>
      <c r="AB309" s="5" t="s">
        <v>375</v>
      </c>
      <c r="AC309" s="5" t="s">
        <v>52</v>
      </c>
      <c r="AD309" s="3" t="n">
        <f aca="false">$C309+$D309*2+$E309*0.5+$F309+$G309*0.5</f>
        <v>10</v>
      </c>
      <c r="AE309" s="1" t="n">
        <f aca="false">$H309+$I309*3+$J309*0.5+$K309+$L309*0.5+$M309*0.1+$N309*0.2</f>
        <v>6</v>
      </c>
      <c r="AF309" s="1" t="n">
        <f aca="false">$AD309*$W309*$AA309-1.5*$AE309*$X309</f>
        <v>1</v>
      </c>
      <c r="AG309" s="1" t="n">
        <f aca="false">$O309*$Y309-2*($P309*$Z309+R309)</f>
        <v>-1</v>
      </c>
      <c r="AH309" s="1" t="n">
        <f aca="false">IF($AG309&lt;0,$AG309*1.5,$AG309*3)</f>
        <v>-1.5</v>
      </c>
      <c r="AI309" s="1" t="n">
        <f aca="false">(Q309+S309+U309)*2-(T309+V309)*3</f>
        <v>0</v>
      </c>
      <c r="AJ309" s="2" t="n">
        <f aca="false">AF309+AH309+AI309</f>
        <v>-0.5</v>
      </c>
      <c r="AK309" s="6" t="n">
        <f aca="false">AJ309/(AD309+AE309*1.5+(O309+P309+R309+T309+V309)*3+(Q309+S309+U309)*2)</f>
        <v>-0.0147058823529412</v>
      </c>
      <c r="AL309" s="7" t="n">
        <f aca="false">0.5+AK309*4</f>
        <v>0.441176470588235</v>
      </c>
      <c r="AM309" s="3" t="str">
        <f aca="false">IF(AC309="","",IF(AC309="分","分",IF(AJ309=0,"分",IF(AC309="攻",IF(AJ309&gt;0,"一致","不一致"),IF(AJ309&gt;=0,"不一致","一致")))))</f>
        <v>一致</v>
      </c>
      <c r="AN309" s="8" t="n">
        <f aca="false">IF(AC309="","",ABS(AK309))</f>
        <v>0.0147058823529412</v>
      </c>
      <c r="AO309" s="3" t="n">
        <f aca="false">AP309-AQ309</f>
        <v>1</v>
      </c>
      <c r="AP309" s="1" t="n">
        <v>3</v>
      </c>
      <c r="AQ309" s="2" t="n">
        <v>2</v>
      </c>
      <c r="AR309" s="3" t="s">
        <v>54</v>
      </c>
      <c r="AT309" s="1" t="s">
        <v>143</v>
      </c>
      <c r="AV309" s="17" t="n">
        <f aca="false">IF(AK309&gt;0.5/4,0.5/4,IF(AK309&lt;0.5/-4,0.5/-4,AK309))</f>
        <v>-0.0147058823529412</v>
      </c>
      <c r="AW309" s="3" t="n">
        <v>6</v>
      </c>
      <c r="AX309" s="9" t="n">
        <f aca="false">AW309*((O309+P309+U309+V309)*3+C309+H309+Q309+R309)/60+1</f>
        <v>3.8</v>
      </c>
    </row>
    <row r="310" customFormat="false" ht="12.8" hidden="false" customHeight="false" outlineLevel="0" collapsed="false">
      <c r="A310" s="1" t="n">
        <v>309</v>
      </c>
      <c r="B310" s="1" t="s">
        <v>603</v>
      </c>
      <c r="C310" s="1" t="n">
        <v>15</v>
      </c>
      <c r="H310" s="3" t="n">
        <v>9.5</v>
      </c>
      <c r="M310" s="4" t="n">
        <v>12</v>
      </c>
      <c r="O310" s="3" t="n">
        <v>4</v>
      </c>
      <c r="R310" s="1" t="n">
        <v>1</v>
      </c>
      <c r="W310" s="3" t="n">
        <v>1</v>
      </c>
      <c r="X310" s="1" t="n">
        <v>1</v>
      </c>
      <c r="Y310" s="1" t="n">
        <v>1</v>
      </c>
      <c r="Z310" s="1" t="n">
        <v>1</v>
      </c>
      <c r="AA310" s="2" t="n">
        <v>0.75</v>
      </c>
      <c r="AB310" s="32" t="s">
        <v>604</v>
      </c>
      <c r="AC310" s="5" t="s">
        <v>52</v>
      </c>
      <c r="AD310" s="3" t="n">
        <f aca="false">$C310+$D310*2+$E310*0.5+$F310+$G310*0.5</f>
        <v>15</v>
      </c>
      <c r="AE310" s="1" t="n">
        <f aca="false">$H310+$I310*3+$J310*0.5+$K310+$L310*0.5+$M310*0.1+$N310*0.2</f>
        <v>10.7</v>
      </c>
      <c r="AF310" s="1" t="n">
        <f aca="false">$AD310*$W310*$AA310-1.5*$AE310*$X310</f>
        <v>-4.8</v>
      </c>
      <c r="AG310" s="1" t="n">
        <f aca="false">$O310*$Y310-2*($P310*$Z310+R310)</f>
        <v>2</v>
      </c>
      <c r="AH310" s="1" t="n">
        <f aca="false">IF($AG310&lt;0,$AG310*1.5,$AG310*3)</f>
        <v>6</v>
      </c>
      <c r="AI310" s="1" t="n">
        <f aca="false">(Q310+S310+U310)*2-(T310+V310)*3</f>
        <v>0</v>
      </c>
      <c r="AJ310" s="2" t="n">
        <f aca="false">AF310+AH310+AI310</f>
        <v>1.2</v>
      </c>
      <c r="AK310" s="6" t="n">
        <f aca="false">AJ310/(AD310+AE310*1.5+(O310+P310+R310+T310+V310)*3+(Q310+S310+U310)*2)</f>
        <v>0.0260586319218242</v>
      </c>
      <c r="AL310" s="7" t="n">
        <f aca="false">0.5+AK310*4</f>
        <v>0.604234527687297</v>
      </c>
      <c r="AM310" s="3" t="str">
        <f aca="false">IF(AC310="","",IF(AC310="分","分",IF(AJ310=0,"分",IF(AC310="攻",IF(AJ310&gt;0,"一致","不一致"),IF(AJ310&gt;=0,"不一致","一致")))))</f>
        <v>不一致</v>
      </c>
      <c r="AN310" s="8" t="n">
        <f aca="false">IF(AC310="","",ABS(AK310))</f>
        <v>0.0260586319218242</v>
      </c>
      <c r="AO310" s="3" t="n">
        <f aca="false">AP310-AQ310</f>
        <v>1</v>
      </c>
      <c r="AP310" s="1" t="n">
        <v>4</v>
      </c>
      <c r="AQ310" s="2" t="n">
        <v>3</v>
      </c>
      <c r="AR310" s="3" t="s">
        <v>59</v>
      </c>
      <c r="AT310" s="1" t="s">
        <v>54</v>
      </c>
      <c r="AV310" s="17" t="n">
        <f aca="false">IF(AK310&gt;0.5/4,0.5/4,IF(AK310&lt;0.5/-4,0.5/-4,AK310))</f>
        <v>0.0260586319218242</v>
      </c>
      <c r="AW310" s="3" t="n">
        <v>8</v>
      </c>
      <c r="AX310" s="9" t="n">
        <f aca="false">AW310*((O310+P310+U310+V310)*3+C310+H310+Q310+R310)/60+1</f>
        <v>6</v>
      </c>
    </row>
    <row r="311" customFormat="false" ht="12.8" hidden="false" customHeight="false" outlineLevel="0" collapsed="false">
      <c r="A311" s="1" t="n">
        <v>310</v>
      </c>
      <c r="B311" s="1" t="s">
        <v>605</v>
      </c>
      <c r="C311" s="1" t="n">
        <v>8</v>
      </c>
      <c r="D311" s="1" t="n">
        <v>1</v>
      </c>
      <c r="G311" s="2" t="n">
        <v>1</v>
      </c>
      <c r="H311" s="3" t="n">
        <v>12.5</v>
      </c>
      <c r="P311" s="1" t="n">
        <v>2</v>
      </c>
      <c r="W311" s="3" t="n">
        <v>1.1</v>
      </c>
      <c r="X311" s="1" t="n">
        <v>1</v>
      </c>
      <c r="Y311" s="1" t="n">
        <v>1</v>
      </c>
      <c r="Z311" s="1" t="n">
        <v>1</v>
      </c>
      <c r="AA311" s="2" t="n">
        <v>1.5</v>
      </c>
      <c r="AB311" s="26" t="s">
        <v>606</v>
      </c>
      <c r="AC311" s="26" t="s">
        <v>52</v>
      </c>
      <c r="AD311" s="27" t="n">
        <f aca="false">$C311+$D311*2+$E311*0.5+$F311+$G311*0.5</f>
        <v>10.5</v>
      </c>
      <c r="AE311" s="28" t="n">
        <f aca="false">$H311+$I311*3+$J311*0.5+$K311+$L311*0.5+$M311*0.1+$N311*0.2</f>
        <v>12.5</v>
      </c>
      <c r="AF311" s="28" t="n">
        <f aca="false">$AD311*$W311*$AA311-$AE311*$X311</f>
        <v>4.825</v>
      </c>
      <c r="AG311" s="28" t="n">
        <f aca="false">$O311*$Y311-($P311*$Z311)</f>
        <v>-2</v>
      </c>
      <c r="AH311" s="28" t="n">
        <f aca="false">AG311*3</f>
        <v>-6</v>
      </c>
      <c r="AI311" s="28" t="n">
        <f aca="false">(Q311+S311+U311-R311-T311-V311)*3</f>
        <v>0</v>
      </c>
      <c r="AJ311" s="30" t="n">
        <f aca="false">AF311+AH311+AI311</f>
        <v>-1.175</v>
      </c>
      <c r="AK311" s="31" t="n">
        <f aca="false">AJ311/(AD311+AE311+SUM(O311:V311)*3)</f>
        <v>-0.0405172413793102</v>
      </c>
      <c r="AL311" s="7" t="n">
        <f aca="false">0.5+AK311*4</f>
        <v>0.337931034482759</v>
      </c>
      <c r="AM311" s="3" t="str">
        <f aca="false">IF(AC311="","",IF(AC311="分","分",IF(AJ311=0,"分",IF(AC311="攻",IF(AJ311&gt;0,"一致","不一致"),IF(AJ311&gt;=0,"不一致","一致")))))</f>
        <v>一致</v>
      </c>
      <c r="AN311" s="8" t="n">
        <f aca="false">IF(AC311="","",ABS(AK311))</f>
        <v>0.0405172413793102</v>
      </c>
      <c r="AO311" s="3" t="n">
        <f aca="false">AP311-AQ311</f>
        <v>1</v>
      </c>
      <c r="AP311" s="1" t="n">
        <v>4</v>
      </c>
      <c r="AQ311" s="2" t="n">
        <v>3</v>
      </c>
      <c r="AR311" s="3" t="s">
        <v>54</v>
      </c>
      <c r="AT311" s="1" t="s">
        <v>143</v>
      </c>
      <c r="AV311" s="17" t="n">
        <f aca="false">IF(AK311&gt;0.5/4,0.5/4,IF(AK311&lt;0.5/-4,0.5/-4,AK311))</f>
        <v>-0.0405172413793102</v>
      </c>
      <c r="AW311" s="3" t="n">
        <v>6.5</v>
      </c>
      <c r="AX311" s="9" t="n">
        <f aca="false">AW311*((O311+P311+U311+V311)*3+C311+H311+Q311+R311)/60+1</f>
        <v>3.87083333333333</v>
      </c>
    </row>
    <row r="312" customFormat="false" ht="12.8" hidden="false" customHeight="false" outlineLevel="0" collapsed="false">
      <c r="A312" s="1" t="n">
        <v>311</v>
      </c>
      <c r="B312" s="1" t="s">
        <v>607</v>
      </c>
      <c r="C312" s="1" t="n">
        <v>10</v>
      </c>
      <c r="G312" s="2" t="n">
        <v>1</v>
      </c>
      <c r="H312" s="3" t="n">
        <v>11</v>
      </c>
      <c r="L312" s="4" t="n">
        <v>1</v>
      </c>
      <c r="O312" s="3" t="n">
        <v>5</v>
      </c>
      <c r="P312" s="1" t="n">
        <v>4</v>
      </c>
      <c r="R312" s="1" t="n">
        <v>1</v>
      </c>
      <c r="S312" s="1" t="n">
        <v>1</v>
      </c>
      <c r="W312" s="3" t="n">
        <v>1.2</v>
      </c>
      <c r="X312" s="1" t="n">
        <v>0.9</v>
      </c>
      <c r="Y312" s="1" t="n">
        <v>1</v>
      </c>
      <c r="Z312" s="1" t="n">
        <v>0.25</v>
      </c>
      <c r="AA312" s="2" t="n">
        <v>1</v>
      </c>
      <c r="AB312" s="5" t="s">
        <v>608</v>
      </c>
      <c r="AC312" s="5" t="s">
        <v>58</v>
      </c>
      <c r="AD312" s="3" t="n">
        <f aca="false">$C312+$D312*2+$E312*0.5+$F312+$G312*0.5</f>
        <v>10.5</v>
      </c>
      <c r="AE312" s="1" t="n">
        <f aca="false">$H312+$I312*3+$J312*0.5+$K312+$L312*0.5+$M312*0.1+$N312*0.2</f>
        <v>11.5</v>
      </c>
      <c r="AF312" s="1" t="n">
        <f aca="false">$AD312*$W312*$AA312-1.5*$AE312*$X312</f>
        <v>-2.925</v>
      </c>
      <c r="AG312" s="1" t="n">
        <f aca="false">$O312*$Y312-2*($P312*$Z312+R312)</f>
        <v>1</v>
      </c>
      <c r="AH312" s="1" t="n">
        <f aca="false">IF($AG312&lt;0,$AG312*1.5,$AG312*3)</f>
        <v>3</v>
      </c>
      <c r="AI312" s="1" t="n">
        <f aca="false">(Q312+S312+U312)*2-(T312+V312)*3</f>
        <v>2</v>
      </c>
      <c r="AJ312" s="2" t="n">
        <f aca="false">AF312+AH312+AI312</f>
        <v>2.075</v>
      </c>
      <c r="AK312" s="6" t="n">
        <f aca="false">AJ312/(AD312+AE312*1.5+(O312+P312+R312+T312+V312)*3+(Q312+S312+U312)*2)</f>
        <v>0.0347280334728033</v>
      </c>
      <c r="AL312" s="7" t="n">
        <f aca="false">0.5+AK312*4</f>
        <v>0.638912133891213</v>
      </c>
      <c r="AM312" s="3" t="str">
        <f aca="false">IF(AC312="","",IF(AC312="分","分",IF(AJ312=0,"分",IF(AC312="攻",IF(AJ312&gt;0,"一致","不一致"),IF(AJ312&gt;=0,"不一致","一致")))))</f>
        <v>一致</v>
      </c>
      <c r="AN312" s="8" t="n">
        <f aca="false">IF(AC312="","",ABS(AK312))</f>
        <v>0.0347280334728033</v>
      </c>
      <c r="AO312" s="3" t="n">
        <f aca="false">AP312-AQ312</f>
        <v>-1</v>
      </c>
      <c r="AP312" s="1" t="n">
        <v>3</v>
      </c>
      <c r="AQ312" s="2" t="n">
        <v>4</v>
      </c>
      <c r="AR312" s="3" t="s">
        <v>54</v>
      </c>
      <c r="AT312" s="1" t="s">
        <v>53</v>
      </c>
      <c r="AV312" s="17" t="n">
        <f aca="false">IF(AK312&gt;0.5/4,0.5/4,IF(AK312&lt;0.5/-4,0.5/-4,AK312))</f>
        <v>0.0347280334728033</v>
      </c>
      <c r="AW312" s="3" t="n">
        <v>6</v>
      </c>
      <c r="AX312" s="9" t="n">
        <f aca="false">AW312*((O312+P312+U312+V312)*3+C312+H312+Q312+R312)/60+1</f>
        <v>5.9</v>
      </c>
    </row>
    <row r="313" customFormat="false" ht="12.8" hidden="false" customHeight="false" outlineLevel="0" collapsed="false">
      <c r="A313" s="1" t="n">
        <v>312</v>
      </c>
      <c r="B313" s="4" t="s">
        <v>609</v>
      </c>
      <c r="C313" s="1" t="n">
        <v>27</v>
      </c>
      <c r="H313" s="3" t="n">
        <v>11</v>
      </c>
      <c r="Q313" s="1" t="n">
        <v>1</v>
      </c>
      <c r="R313" s="1" t="n">
        <v>1</v>
      </c>
      <c r="S313" s="1" t="n">
        <v>1</v>
      </c>
      <c r="T313" s="1" t="n">
        <v>1</v>
      </c>
      <c r="W313" s="3" t="n">
        <v>0.6</v>
      </c>
      <c r="X313" s="1" t="n">
        <v>0.9</v>
      </c>
      <c r="Y313" s="1" t="n">
        <v>1</v>
      </c>
      <c r="Z313" s="1" t="n">
        <v>1</v>
      </c>
      <c r="AA313" s="2" t="n">
        <v>1</v>
      </c>
      <c r="AB313" s="5" t="s">
        <v>610</v>
      </c>
      <c r="AC313" s="5" t="s">
        <v>58</v>
      </c>
      <c r="AD313" s="3" t="n">
        <f aca="false">$C313+$D313*2+$E313*0.5+$F313+$G313*0.5</f>
        <v>27</v>
      </c>
      <c r="AE313" s="1" t="n">
        <f aca="false">$H313+$I313*3+$J313*0.5+$K313+$L313*0.5+$M313*0.1+$N313*0.2</f>
        <v>11</v>
      </c>
      <c r="AF313" s="1" t="n">
        <f aca="false">$AD313*$W313*$AA313-1.5*$AE313*$X313</f>
        <v>1.35</v>
      </c>
      <c r="AG313" s="1" t="n">
        <f aca="false">$O313*$Y313-2*($P313*$Z313+R313)</f>
        <v>-2</v>
      </c>
      <c r="AH313" s="1" t="n">
        <f aca="false">IF($AG313&lt;0,$AG313*1.5,$AG313*3)</f>
        <v>-3</v>
      </c>
      <c r="AI313" s="1" t="n">
        <f aca="false">(Q313+S313+U313)*2-(T313+V313)*3</f>
        <v>1</v>
      </c>
      <c r="AJ313" s="2" t="n">
        <f aca="false">AF313+AH313+AI313</f>
        <v>-0.65</v>
      </c>
      <c r="AK313" s="6" t="n">
        <f aca="false">AJ313/(AD313+AE313*1.5+(O313+P313+R313+T313+V313)*3+(Q313+S313+U313)*2)</f>
        <v>-0.0121495327102804</v>
      </c>
      <c r="AL313" s="7" t="n">
        <f aca="false">0.5+AK313*4</f>
        <v>0.451401869158879</v>
      </c>
      <c r="AM313" s="3" t="str">
        <f aca="false">IF(AC313="","",IF(AC313="分","分",IF(AJ313=0,"分",IF(AC313="攻",IF(AJ313&gt;0,"一致","不一致"),IF(AJ313&gt;=0,"不一致","一致")))))</f>
        <v>不一致</v>
      </c>
      <c r="AN313" s="8" t="n">
        <f aca="false">IF(AC313="","",ABS(AK313))</f>
        <v>0.0121495327102804</v>
      </c>
      <c r="AO313" s="3" t="n">
        <f aca="false">AP313-AQ313</f>
        <v>1</v>
      </c>
      <c r="AP313" s="1" t="n">
        <v>3</v>
      </c>
      <c r="AQ313" s="2" t="n">
        <v>2</v>
      </c>
      <c r="AR313" s="3" t="s">
        <v>105</v>
      </c>
      <c r="AT313" s="1" t="s">
        <v>53</v>
      </c>
      <c r="AV313" s="17" t="n">
        <f aca="false">IF(AK313&gt;0.5/4,0.5/4,IF(AK313&lt;0.5/-4,0.5/-4,AK313))</f>
        <v>-0.0121495327102804</v>
      </c>
      <c r="AW313" s="3" t="n">
        <v>7.5</v>
      </c>
      <c r="AX313" s="9" t="n">
        <f aca="false">AW313*((O313+P313+U313+V313)*3+C313+H313+Q313+R313)/60+1</f>
        <v>6</v>
      </c>
    </row>
    <row r="314" customFormat="false" ht="12.8" hidden="false" customHeight="false" outlineLevel="0" collapsed="false">
      <c r="A314" s="1" t="n">
        <v>313</v>
      </c>
      <c r="B314" s="4" t="s">
        <v>611</v>
      </c>
      <c r="C314" s="1" t="n">
        <v>11</v>
      </c>
      <c r="E314" s="1" t="n">
        <v>1</v>
      </c>
      <c r="F314" s="1" t="n">
        <v>1</v>
      </c>
      <c r="G314" s="2" t="n">
        <v>2</v>
      </c>
      <c r="H314" s="3" t="n">
        <v>8.5</v>
      </c>
      <c r="O314" s="3" t="n">
        <v>3</v>
      </c>
      <c r="P314" s="1" t="n">
        <v>1</v>
      </c>
      <c r="W314" s="3" t="n">
        <v>1</v>
      </c>
      <c r="X314" s="1" t="n">
        <v>1.2</v>
      </c>
      <c r="Y314" s="1" t="n">
        <v>1</v>
      </c>
      <c r="Z314" s="1" t="n">
        <v>1</v>
      </c>
      <c r="AA314" s="2" t="n">
        <v>0.75</v>
      </c>
      <c r="AB314" s="19" t="s">
        <v>612</v>
      </c>
      <c r="AC314" s="5" t="s">
        <v>52</v>
      </c>
      <c r="AD314" s="3" t="n">
        <f aca="false">$C314+$D314*2+$E314*0.5+$F314+$G314*0.5</f>
        <v>13.5</v>
      </c>
      <c r="AE314" s="1" t="n">
        <f aca="false">$H314+$I314*3+$J314*0.5+$K314+$L314*0.5+$M314*0.1+$N314*0.2</f>
        <v>8.5</v>
      </c>
      <c r="AF314" s="1" t="n">
        <f aca="false">$AD314*$W314*$AA314-1.5*$AE314*$X314</f>
        <v>-5.175</v>
      </c>
      <c r="AG314" s="1" t="n">
        <f aca="false">$O314*$Y314-2*($P314*$Z314+R314)</f>
        <v>1</v>
      </c>
      <c r="AH314" s="1" t="n">
        <f aca="false">IF($AG314&lt;0,$AG314*1.5,$AG314*3)</f>
        <v>3</v>
      </c>
      <c r="AI314" s="1" t="n">
        <f aca="false">(Q314+S314+U314)*2-(T314+V314)*3</f>
        <v>0</v>
      </c>
      <c r="AJ314" s="2" t="n">
        <f aca="false">AF314+AH314+AI314</f>
        <v>-2.175</v>
      </c>
      <c r="AK314" s="6" t="n">
        <f aca="false">AJ314/(AD314+AE314*1.5+(O314+P314+R314+T314+V314)*3+(Q314+S314+U314)*2)</f>
        <v>-0.0568627450980392</v>
      </c>
      <c r="AL314" s="7" t="n">
        <f aca="false">0.5+AK314*4</f>
        <v>0.272549019607843</v>
      </c>
      <c r="AM314" s="3" t="str">
        <f aca="false">IF(AC314="","",IF(AC314="分","分",IF(AJ314=0,"分",IF(AC314="攻",IF(AJ314&gt;0,"一致","不一致"),IF(AJ314&gt;=0,"不一致","一致")))))</f>
        <v>一致</v>
      </c>
      <c r="AN314" s="8" t="n">
        <f aca="false">IF(AC314="","",ABS(AK314))</f>
        <v>0.0568627450980392</v>
      </c>
      <c r="AO314" s="3" t="n">
        <f aca="false">AP314-AQ314</f>
        <v>-1</v>
      </c>
      <c r="AP314" s="1" t="n">
        <v>4</v>
      </c>
      <c r="AQ314" s="2" t="n">
        <v>5</v>
      </c>
      <c r="AR314" s="3" t="s">
        <v>53</v>
      </c>
      <c r="AT314" s="1" t="s">
        <v>54</v>
      </c>
      <c r="AV314" s="17" t="n">
        <f aca="false">IF(AK314&gt;0.5/4,0.5/4,IF(AK314&lt;0.5/-4,0.5/-4,AK314))</f>
        <v>-0.0568627450980392</v>
      </c>
      <c r="AW314" s="3" t="n">
        <v>6</v>
      </c>
      <c r="AX314" s="9" t="n">
        <f aca="false">AW314*((O314+P314+U314+V314)*3+C314+H314+Q314+R314)/60+1</f>
        <v>4.15</v>
      </c>
    </row>
    <row r="315" customFormat="false" ht="12.8" hidden="false" customHeight="false" outlineLevel="0" collapsed="false">
      <c r="A315" s="1" t="n">
        <v>314</v>
      </c>
      <c r="B315" s="1" t="s">
        <v>613</v>
      </c>
      <c r="C315" s="1" t="n">
        <v>21</v>
      </c>
      <c r="G315" s="2" t="n">
        <v>3</v>
      </c>
      <c r="H315" s="3" t="n">
        <v>20</v>
      </c>
      <c r="J315" s="1" t="n">
        <v>2</v>
      </c>
      <c r="O315" s="3" t="n">
        <v>5</v>
      </c>
      <c r="R315" s="1" t="n">
        <v>2</v>
      </c>
      <c r="W315" s="3" t="n">
        <v>0.9</v>
      </c>
      <c r="X315" s="1" t="n">
        <v>1.1</v>
      </c>
      <c r="Y315" s="1" t="n">
        <v>0.75</v>
      </c>
      <c r="Z315" s="1" t="n">
        <v>1</v>
      </c>
      <c r="AA315" s="2" t="n">
        <v>0.75</v>
      </c>
      <c r="AB315" s="33" t="s">
        <v>614</v>
      </c>
      <c r="AC315" s="5" t="s">
        <v>52</v>
      </c>
      <c r="AD315" s="3" t="n">
        <f aca="false">$C315+$D315*2+$E315*0.5+$F315+$G315*0.5</f>
        <v>22.5</v>
      </c>
      <c r="AE315" s="1" t="n">
        <f aca="false">$H315+$I315*3+$J315*0.5+$K315+$L315*0.5+$M315*0.1+$N315*0.2</f>
        <v>21</v>
      </c>
      <c r="AF315" s="1" t="n">
        <f aca="false">$AD315*$W315*$AA315-1.5*$AE315*$X315</f>
        <v>-19.4625</v>
      </c>
      <c r="AG315" s="1" t="n">
        <f aca="false">$O315*$Y315-2*($P315*$Z315+R315)</f>
        <v>-0.25</v>
      </c>
      <c r="AH315" s="1" t="n">
        <f aca="false">IF($AG315&lt;0,$AG315*1.5,$AG315*3)</f>
        <v>-0.375</v>
      </c>
      <c r="AI315" s="1" t="n">
        <f aca="false">(Q315+S315+U315)*2-(T315+V315)*3</f>
        <v>0</v>
      </c>
      <c r="AJ315" s="2" t="n">
        <f aca="false">AF315+AH315+AI315</f>
        <v>-19.8375</v>
      </c>
      <c r="AK315" s="6" t="n">
        <f aca="false">AJ315/(AD315+AE315*1.5+(O315+P315+R315+T315+V315)*3+(Q315+S315+U315)*2)</f>
        <v>-0.2645</v>
      </c>
      <c r="AL315" s="7" t="n">
        <f aca="false">0.5+AK315*4</f>
        <v>-0.558</v>
      </c>
      <c r="AM315" s="3" t="str">
        <f aca="false">IF(AC315="","",IF(AC315="分","分",IF(AJ315=0,"分",IF(AC315="攻",IF(AJ315&gt;0,"一致","不一致"),IF(AJ315&gt;=0,"不一致","一致")))))</f>
        <v>一致</v>
      </c>
      <c r="AN315" s="8" t="n">
        <f aca="false">IF(AC315="","",ABS(AK315))</f>
        <v>0.2645</v>
      </c>
      <c r="AO315" s="3" t="n">
        <f aca="false">AP315-AQ315</f>
        <v>-2</v>
      </c>
      <c r="AP315" s="1" t="n">
        <v>3</v>
      </c>
      <c r="AQ315" s="2" t="n">
        <v>5</v>
      </c>
      <c r="AR315" s="3" t="s">
        <v>97</v>
      </c>
      <c r="AT315" s="1" t="s">
        <v>73</v>
      </c>
      <c r="AV315" s="17" t="n">
        <f aca="false">IF(AK315&gt;0.5/4,0.5/4,IF(AK315&lt;0.5/-4,0.5/-4,AK315))</f>
        <v>-0.125</v>
      </c>
      <c r="AW315" s="3" t="n">
        <v>10</v>
      </c>
      <c r="AX315" s="9" t="n">
        <f aca="false">AW315*((O315+P315+U315+V315)*3+C315+H315+Q315+R315)/60+1</f>
        <v>10.6666666666667</v>
      </c>
    </row>
    <row r="316" customFormat="false" ht="12.8" hidden="false" customHeight="false" outlineLevel="0" collapsed="false">
      <c r="A316" s="1" t="n">
        <v>315</v>
      </c>
      <c r="B316" s="1" t="s">
        <v>615</v>
      </c>
      <c r="C316" s="1" t="n">
        <v>14</v>
      </c>
      <c r="G316" s="2" t="n">
        <v>1</v>
      </c>
      <c r="H316" s="3" t="n">
        <v>9.5</v>
      </c>
      <c r="J316" s="1" t="n">
        <v>1</v>
      </c>
      <c r="O316" s="3" t="n">
        <v>6</v>
      </c>
      <c r="P316" s="1" t="n">
        <v>1</v>
      </c>
      <c r="R316" s="1" t="n">
        <v>2</v>
      </c>
      <c r="W316" s="3" t="n">
        <v>0.9</v>
      </c>
      <c r="X316" s="1" t="n">
        <v>1</v>
      </c>
      <c r="Y316" s="1" t="n">
        <v>1</v>
      </c>
      <c r="Z316" s="1" t="n">
        <v>0.25</v>
      </c>
      <c r="AA316" s="2" t="n">
        <v>1</v>
      </c>
      <c r="AB316" s="5" t="s">
        <v>616</v>
      </c>
      <c r="AC316" s="5" t="s">
        <v>58</v>
      </c>
      <c r="AD316" s="3" t="n">
        <f aca="false">$C316+$D316*2+$E316*0.5+$F316+$G316*0.5</f>
        <v>14.5</v>
      </c>
      <c r="AE316" s="1" t="n">
        <f aca="false">$H316+$I316*3+$J316*0.5+$K316+$L316*0.5+$M316*0.1+$N316*0.2</f>
        <v>10</v>
      </c>
      <c r="AF316" s="1" t="n">
        <f aca="false">$AD316*$W316*$AA316-1.5*$AE316*$X316</f>
        <v>-1.95</v>
      </c>
      <c r="AG316" s="1" t="n">
        <f aca="false">$O316*$Y316-2*($P316*$Z316+R316)</f>
        <v>1.5</v>
      </c>
      <c r="AH316" s="1" t="n">
        <f aca="false">IF($AG316&lt;0,$AG316*1.5,$AG316*3)</f>
        <v>4.5</v>
      </c>
      <c r="AI316" s="1" t="n">
        <f aca="false">(Q316+S316+U316)*2-(T316+V316)*3</f>
        <v>0</v>
      </c>
      <c r="AJ316" s="2" t="n">
        <f aca="false">AF316+AH316+AI316</f>
        <v>2.55</v>
      </c>
      <c r="AK316" s="6" t="n">
        <f aca="false">AJ316/(AD316+AE316*1.5+(O316+P316+R316+T316+V316)*3+(Q316+S316+U316)*2)</f>
        <v>0.0451327433628319</v>
      </c>
      <c r="AL316" s="7" t="n">
        <f aca="false">0.5+AK316*4</f>
        <v>0.680530973451328</v>
      </c>
      <c r="AM316" s="3" t="str">
        <f aca="false">IF(AC316="","",IF(AC316="分","分",IF(AJ316=0,"分",IF(AC316="攻",IF(AJ316&gt;0,"一致","不一致"),IF(AJ316&gt;=0,"不一致","一致")))))</f>
        <v>一致</v>
      </c>
      <c r="AN316" s="8" t="n">
        <f aca="false">IF(AC316="","",ABS(AK316))</f>
        <v>0.0451327433628319</v>
      </c>
      <c r="AO316" s="3" t="n">
        <f aca="false">AP316-AQ316</f>
        <v>2</v>
      </c>
      <c r="AP316" s="1" t="n">
        <v>4</v>
      </c>
      <c r="AQ316" s="2" t="n">
        <v>2</v>
      </c>
      <c r="AR316" s="3" t="s">
        <v>53</v>
      </c>
      <c r="AT316" s="1" t="s">
        <v>54</v>
      </c>
      <c r="AV316" s="17" t="n">
        <f aca="false">IF(AK316&gt;0.5/4,0.5/4,IF(AK316&lt;0.5/-4,0.5/-4,AK316))</f>
        <v>0.0451327433628319</v>
      </c>
      <c r="AW316" s="3" t="n">
        <v>8</v>
      </c>
      <c r="AX316" s="9" t="n">
        <f aca="false">AW316*((O316+P316+U316+V316)*3+C316+H316+Q316+R316)/60+1</f>
        <v>7.2</v>
      </c>
    </row>
    <row r="317" customFormat="false" ht="12.8" hidden="false" customHeight="false" outlineLevel="0" collapsed="false">
      <c r="A317" s="1" t="n">
        <v>316</v>
      </c>
      <c r="B317" s="1" t="s">
        <v>617</v>
      </c>
      <c r="C317" s="1" t="n">
        <v>8</v>
      </c>
      <c r="H317" s="3" t="n">
        <v>10</v>
      </c>
      <c r="O317" s="3" t="n">
        <v>4</v>
      </c>
      <c r="R317" s="34" t="n">
        <v>1</v>
      </c>
      <c r="W317" s="3" t="n">
        <v>0.9</v>
      </c>
      <c r="X317" s="36" t="n">
        <v>0.9</v>
      </c>
      <c r="Y317" s="1" t="n">
        <v>1</v>
      </c>
      <c r="Z317" s="1" t="n">
        <v>1</v>
      </c>
      <c r="AA317" s="2" t="n">
        <v>1</v>
      </c>
      <c r="AB317" s="5" t="s">
        <v>618</v>
      </c>
      <c r="AC317" s="5" t="s">
        <v>52</v>
      </c>
      <c r="AD317" s="3" t="n">
        <f aca="false">$C317+$D317*2+$E317*0.5+$F317+$G317*0.5</f>
        <v>8</v>
      </c>
      <c r="AE317" s="1" t="n">
        <f aca="false">$H317+$I317*3+$J317*0.5+$K317+$L317*0.5+$M317*0.1+$N317*0.2</f>
        <v>10</v>
      </c>
      <c r="AF317" s="1" t="n">
        <f aca="false">$AD317*$W317*$AA317-1.5*$AE317*$X317</f>
        <v>-6.3</v>
      </c>
      <c r="AG317" s="1" t="n">
        <f aca="false">$O317*$Y317-2*($P317*$Z317+R317)</f>
        <v>2</v>
      </c>
      <c r="AH317" s="1" t="n">
        <f aca="false">IF($AG317&lt;0,$AG317*1.5,$AG317*3)</f>
        <v>6</v>
      </c>
      <c r="AI317" s="1" t="n">
        <f aca="false">(Q317+S317+U317)*2-(T317+V317)*3</f>
        <v>0</v>
      </c>
      <c r="AJ317" s="2" t="n">
        <f aca="false">AF317+AH317+AI317</f>
        <v>-0.3</v>
      </c>
      <c r="AK317" s="6" t="n">
        <f aca="false">AJ317/(AD317+AE317*1.5+(O317+P317+R317+T317+V317)*3+(Q317+S317+U317)*2)</f>
        <v>-0.00789473684210526</v>
      </c>
      <c r="AL317" s="7" t="n">
        <f aca="false">0.5+AK317*4</f>
        <v>0.468421052631579</v>
      </c>
      <c r="AM317" s="3" t="str">
        <f aca="false">IF(AC317="","",IF(AC317="分","分",IF(AJ317=0,"分",IF(AC317="攻",IF(AJ317&gt;0,"一致","不一致"),IF(AJ317&gt;=0,"不一致","一致")))))</f>
        <v>一致</v>
      </c>
      <c r="AN317" s="8" t="n">
        <f aca="false">IF(AC317="","",ABS(AK317))</f>
        <v>0.00789473684210526</v>
      </c>
      <c r="AO317" s="3" t="n">
        <f aca="false">AP317-AQ317</f>
        <v>1</v>
      </c>
      <c r="AP317" s="1" t="n">
        <v>4</v>
      </c>
      <c r="AQ317" s="2" t="n">
        <v>3</v>
      </c>
      <c r="AR317" s="3" t="s">
        <v>619</v>
      </c>
      <c r="AT317" s="1" t="s">
        <v>620</v>
      </c>
      <c r="AV317" s="17" t="n">
        <f aca="false">IF(AK317&gt;0.5/4,0.5/4,IF(AK317&lt;0.5/-4,0.5/-4,AK317))</f>
        <v>-0.00789473684210526</v>
      </c>
      <c r="AW317" s="3" t="n">
        <v>6</v>
      </c>
      <c r="AX317" s="9" t="n">
        <f aca="false">AW317*((O317+P317+U317+V317)*3+C317+H317+Q317+R317)/60+1</f>
        <v>4.1</v>
      </c>
    </row>
    <row r="318" customFormat="false" ht="12.8" hidden="false" customHeight="false" outlineLevel="0" collapsed="false">
      <c r="A318" s="1" t="n">
        <v>317</v>
      </c>
      <c r="B318" s="1" t="s">
        <v>621</v>
      </c>
      <c r="C318" s="1" t="n">
        <v>10.5</v>
      </c>
      <c r="H318" s="3" t="n">
        <v>20</v>
      </c>
      <c r="O318" s="3" t="n">
        <v>2</v>
      </c>
      <c r="W318" s="3" t="n">
        <v>1</v>
      </c>
      <c r="X318" s="1" t="n">
        <v>0.6</v>
      </c>
      <c r="Y318" s="48" t="n">
        <v>1.5</v>
      </c>
      <c r="Z318" s="1" t="n">
        <v>1</v>
      </c>
      <c r="AA318" s="2" t="n">
        <v>1</v>
      </c>
      <c r="AB318" s="5" t="s">
        <v>309</v>
      </c>
      <c r="AC318" s="5" t="s">
        <v>58</v>
      </c>
      <c r="AD318" s="3" t="n">
        <f aca="false">$C318+$D318*2+$E318*0.5+$F318+$G318*0.5</f>
        <v>10.5</v>
      </c>
      <c r="AE318" s="1" t="n">
        <f aca="false">$H318+$I318*3+$J318*0.5+$K318+$L318*0.5+$M318*0.1+$N318*0.2</f>
        <v>20</v>
      </c>
      <c r="AF318" s="1" t="n">
        <f aca="false">$AD318*$W318*$AA318-1.5*$AE318*$X318</f>
        <v>-7.5</v>
      </c>
      <c r="AG318" s="1" t="n">
        <f aca="false">$O318*$Y318-2*($P318*$Z318+R318)</f>
        <v>3</v>
      </c>
      <c r="AH318" s="1" t="n">
        <f aca="false">IF($AG318&lt;0,$AG318*1.5,$AG318*3)</f>
        <v>9</v>
      </c>
      <c r="AI318" s="1" t="n">
        <f aca="false">(Q318+S318+U318)*2-(T318+V318)*3</f>
        <v>0</v>
      </c>
      <c r="AJ318" s="2" t="n">
        <f aca="false">AF318+AH318+AI318</f>
        <v>1.5</v>
      </c>
      <c r="AK318" s="6" t="n">
        <f aca="false">AJ318/(AD318+AE318*1.5+(O318+P318+R318+T318+V318)*3+(Q318+S318+U318)*2)</f>
        <v>0.032258064516129</v>
      </c>
      <c r="AL318" s="7" t="n">
        <f aca="false">0.5+AK318*4</f>
        <v>0.629032258064516</v>
      </c>
      <c r="AM318" s="3" t="str">
        <f aca="false">IF(AC318="","",IF(AC318="分","分",IF(AJ318=0,"分",IF(AC318="攻",IF(AJ318&gt;0,"一致","不一致"),IF(AJ318&gt;=0,"不一致","一致")))))</f>
        <v>一致</v>
      </c>
      <c r="AN318" s="8" t="n">
        <f aca="false">IF(AC318="","",ABS(AK318))</f>
        <v>0.032258064516129</v>
      </c>
      <c r="AO318" s="3" t="n">
        <f aca="false">AP318-AQ318</f>
        <v>2</v>
      </c>
      <c r="AP318" s="1" t="n">
        <v>4</v>
      </c>
      <c r="AQ318" s="2" t="n">
        <v>2</v>
      </c>
      <c r="AR318" s="3" t="s">
        <v>97</v>
      </c>
      <c r="AT318" s="1" t="s">
        <v>194</v>
      </c>
      <c r="AV318" s="17" t="n">
        <f aca="false">IF(AK318&gt;0.5/4,0.5/4,IF(AK318&lt;0.5/-4,0.5/-4,AK318))</f>
        <v>0.032258064516129</v>
      </c>
      <c r="AW318" s="3" t="n">
        <v>8</v>
      </c>
      <c r="AX318" s="9" t="n">
        <f aca="false">AW318*((O318+P318+U318+V318)*3+C318+H318+Q318+R318)/60+1</f>
        <v>5.86666666666667</v>
      </c>
    </row>
    <row r="319" customFormat="false" ht="12.8" hidden="false" customHeight="false" outlineLevel="0" collapsed="false">
      <c r="A319" s="1" t="n">
        <v>318</v>
      </c>
      <c r="B319" s="1" t="s">
        <v>622</v>
      </c>
      <c r="C319" s="1" t="n">
        <v>14</v>
      </c>
      <c r="E319" s="1" t="n">
        <v>1</v>
      </c>
      <c r="F319" s="1" t="n">
        <v>2</v>
      </c>
      <c r="G319" s="2" t="n">
        <v>3</v>
      </c>
      <c r="H319" s="3" t="n">
        <v>11</v>
      </c>
      <c r="O319" s="3" t="n">
        <v>5</v>
      </c>
      <c r="P319" s="1" t="n">
        <v>7</v>
      </c>
      <c r="R319" s="1" t="n">
        <v>2</v>
      </c>
      <c r="W319" s="3" t="n">
        <v>1.2</v>
      </c>
      <c r="X319" s="1" t="n">
        <v>1.1</v>
      </c>
      <c r="Y319" s="1" t="n">
        <v>1</v>
      </c>
      <c r="Z319" s="1" t="n">
        <v>0.25</v>
      </c>
      <c r="AA319" s="2" t="n">
        <v>0.75</v>
      </c>
      <c r="AB319" s="32" t="s">
        <v>623</v>
      </c>
      <c r="AC319" s="5" t="s">
        <v>52</v>
      </c>
      <c r="AD319" s="3" t="n">
        <f aca="false">$C319+$D319*2+$E319*0.5+$F319+$G319*0.5</f>
        <v>18</v>
      </c>
      <c r="AE319" s="1" t="n">
        <f aca="false">$H319+$I319*3+$J319*0.5+$K319+$L319*0.5+$M319*0.1+$N319*0.2</f>
        <v>11</v>
      </c>
      <c r="AF319" s="1" t="n">
        <f aca="false">$AD319*$W319*$AA319-1.5*$AE319*$X319</f>
        <v>-1.95</v>
      </c>
      <c r="AG319" s="1" t="n">
        <f aca="false">$O319*$Y319-2*($P319*$Z319+R319)</f>
        <v>-2.5</v>
      </c>
      <c r="AH319" s="1" t="n">
        <f aca="false">IF($AG319&lt;0,$AG319*1.5,$AG319*3)</f>
        <v>-3.75</v>
      </c>
      <c r="AI319" s="1" t="n">
        <f aca="false">(Q319+S319+U319)*2-(T319+V319)*3</f>
        <v>0</v>
      </c>
      <c r="AJ319" s="2" t="n">
        <f aca="false">AF319+AH319+AI319</f>
        <v>-5.7</v>
      </c>
      <c r="AK319" s="6" t="n">
        <f aca="false">AJ319/(AD319+AE319*1.5+(O319+P319+R319+T319+V319)*3+(Q319+S319+U319)*2)</f>
        <v>-0.0745098039215687</v>
      </c>
      <c r="AL319" s="7" t="n">
        <f aca="false">0.5+AK319*4</f>
        <v>0.201960784313725</v>
      </c>
      <c r="AM319" s="3" t="str">
        <f aca="false">IF(AC319="","",IF(AC319="分","分",IF(AJ319=0,"分",IF(AC319="攻",IF(AJ319&gt;0,"一致","不一致"),IF(AJ319&gt;=0,"不一致","一致")))))</f>
        <v>一致</v>
      </c>
      <c r="AN319" s="8" t="n">
        <f aca="false">IF(AC319="","",ABS(AK319))</f>
        <v>0.0745098039215687</v>
      </c>
      <c r="AO319" s="3" t="n">
        <f aca="false">AP319-AQ319</f>
        <v>1</v>
      </c>
      <c r="AP319" s="1" t="n">
        <v>5</v>
      </c>
      <c r="AQ319" s="2" t="n">
        <v>4</v>
      </c>
      <c r="AR319" s="3" t="s">
        <v>54</v>
      </c>
      <c r="AT319" s="1" t="s">
        <v>59</v>
      </c>
      <c r="AV319" s="17" t="n">
        <f aca="false">IF(AK319&gt;0.5/4,0.5/4,IF(AK319&lt;0.5/-4,0.5/-4,AK319))</f>
        <v>-0.0745098039215687</v>
      </c>
      <c r="AW319" s="3" t="n">
        <v>7</v>
      </c>
      <c r="AX319" s="9" t="n">
        <f aca="false">AW319*((O319+P319+U319+V319)*3+C319+H319+Q319+R319)/60+1</f>
        <v>8.35</v>
      </c>
    </row>
    <row r="320" customFormat="false" ht="12.8" hidden="false" customHeight="false" outlineLevel="0" collapsed="false">
      <c r="A320" s="1" t="n">
        <v>319</v>
      </c>
      <c r="B320" s="1" t="s">
        <v>624</v>
      </c>
      <c r="C320" s="1" t="n">
        <v>14</v>
      </c>
      <c r="E320" s="1" t="n">
        <v>1</v>
      </c>
      <c r="G320" s="2" t="n">
        <v>1</v>
      </c>
      <c r="H320" s="3" t="n">
        <v>14</v>
      </c>
      <c r="R320" s="1" t="n">
        <v>1</v>
      </c>
      <c r="W320" s="3" t="n">
        <v>1</v>
      </c>
      <c r="X320" s="1" t="n">
        <v>0.9</v>
      </c>
      <c r="Y320" s="1" t="n">
        <v>1</v>
      </c>
      <c r="Z320" s="1" t="n">
        <v>1</v>
      </c>
      <c r="AA320" s="2" t="n">
        <v>1.5</v>
      </c>
      <c r="AB320" s="18" t="s">
        <v>625</v>
      </c>
      <c r="AC320" s="5" t="s">
        <v>58</v>
      </c>
      <c r="AD320" s="3" t="n">
        <f aca="false">$C320+$D320*2+$E320*0.5+$F320+$G320*0.5</f>
        <v>15</v>
      </c>
      <c r="AE320" s="1" t="n">
        <f aca="false">$H320+$I320*3+$J320*0.5+$K320+$L320*0.5+$M320*0.1+$N320*0.2</f>
        <v>14</v>
      </c>
      <c r="AF320" s="1" t="n">
        <f aca="false">$AD320*$W320*$AA320-1.5*$AE320*$X320</f>
        <v>3.6</v>
      </c>
      <c r="AG320" s="1" t="n">
        <f aca="false">$O320*$Y320-2*($P320*$Z320+R320)</f>
        <v>-2</v>
      </c>
      <c r="AH320" s="1" t="n">
        <f aca="false">IF($AG320&lt;0,$AG320*1.5,$AG320*3)</f>
        <v>-3</v>
      </c>
      <c r="AI320" s="1" t="n">
        <f aca="false">(Q320+S320+U320)*2-(T320+V320)*3</f>
        <v>0</v>
      </c>
      <c r="AJ320" s="2" t="n">
        <f aca="false">AF320+AH320+AI320</f>
        <v>0.599999999999998</v>
      </c>
      <c r="AK320" s="6" t="n">
        <f aca="false">AJ320/(AD320+AE320*1.5+(O320+P320+R320+T320+V320)*3+(Q320+S320+U320)*2)</f>
        <v>0.0153846153846153</v>
      </c>
      <c r="AL320" s="7" t="n">
        <f aca="false">0.5+AK320*4</f>
        <v>0.561538461538461</v>
      </c>
      <c r="AM320" s="3" t="str">
        <f aca="false">IF(AC320="","",IF(AC320="分","分",IF(AJ320=0,"分",IF(AC320="攻",IF(AJ320&gt;0,"一致","不一致"),IF(AJ320&gt;=0,"不一致","一致")))))</f>
        <v>一致</v>
      </c>
      <c r="AN320" s="8" t="n">
        <f aca="false">IF(AC320="","",ABS(AK320))</f>
        <v>0.0153846153846153</v>
      </c>
      <c r="AO320" s="3" t="n">
        <f aca="false">AP320-AQ320</f>
        <v>1</v>
      </c>
      <c r="AP320" s="1" t="n">
        <v>4</v>
      </c>
      <c r="AQ320" s="2" t="n">
        <v>3</v>
      </c>
      <c r="AR320" s="3" t="s">
        <v>54</v>
      </c>
      <c r="AT320" s="1" t="s">
        <v>53</v>
      </c>
      <c r="AV320" s="17" t="n">
        <f aca="false">IF(AK320&gt;0.5/4,0.5/4,IF(AK320&lt;0.5/-4,0.5/-4,AK320))</f>
        <v>0.0153846153846153</v>
      </c>
      <c r="AW320" s="3" t="n">
        <v>6</v>
      </c>
      <c r="AX320" s="9" t="n">
        <f aca="false">AW320*((O320+P320+U320+V320)*3+C320+H320+Q320+R320)/60+1</f>
        <v>3.9</v>
      </c>
    </row>
    <row r="321" customFormat="false" ht="12.8" hidden="false" customHeight="false" outlineLevel="0" collapsed="false">
      <c r="A321" s="1" t="n">
        <v>320</v>
      </c>
      <c r="B321" s="4" t="s">
        <v>626</v>
      </c>
      <c r="C321" s="1" t="n">
        <v>12</v>
      </c>
      <c r="H321" s="3" t="n">
        <v>11</v>
      </c>
      <c r="O321" s="3" t="n">
        <v>1</v>
      </c>
      <c r="S321" s="1" t="n">
        <v>1</v>
      </c>
      <c r="W321" s="3" t="n">
        <v>1.2</v>
      </c>
      <c r="X321" s="1" t="n">
        <v>1.1</v>
      </c>
      <c r="Y321" s="1" t="n">
        <v>1</v>
      </c>
      <c r="Z321" s="1" t="n">
        <v>1</v>
      </c>
      <c r="AA321" s="2" t="n">
        <v>1</v>
      </c>
      <c r="AB321" s="5" t="s">
        <v>627</v>
      </c>
      <c r="AC321" s="5" t="s">
        <v>52</v>
      </c>
      <c r="AD321" s="3" t="n">
        <f aca="false">$C321+$D321*2+$E321*0.5+$F321+$G321*0.5</f>
        <v>12</v>
      </c>
      <c r="AE321" s="1" t="n">
        <f aca="false">$H321+$I321*3+$J321*0.5+$K321+$L321*0.5+$M321*0.1+$N321*0.2</f>
        <v>11</v>
      </c>
      <c r="AF321" s="1" t="n">
        <f aca="false">$AD321*$W321*$AA321-1.5*$AE321*$X321</f>
        <v>-3.75</v>
      </c>
      <c r="AG321" s="1" t="n">
        <f aca="false">$O321*$Y321-2*($P321*$Z321+R321)</f>
        <v>1</v>
      </c>
      <c r="AH321" s="1" t="n">
        <f aca="false">IF($AG321&lt;0,$AG321*1.5,$AG321*3)</f>
        <v>3</v>
      </c>
      <c r="AI321" s="1" t="n">
        <f aca="false">(Q321+S321+U321)*2-(T321+V321)*3</f>
        <v>2</v>
      </c>
      <c r="AJ321" s="2" t="n">
        <f aca="false">AF321+AH321+AI321</f>
        <v>1.25</v>
      </c>
      <c r="AK321" s="6" t="n">
        <f aca="false">AJ321/(AD321+AE321*1.5+(O321+P321+R321+T321+V321)*3+(Q321+S321+U321)*2)</f>
        <v>0.0373134328358208</v>
      </c>
      <c r="AL321" s="7" t="n">
        <f aca="false">0.5+AK321*4</f>
        <v>0.649253731343283</v>
      </c>
      <c r="AM321" s="3" t="str">
        <f aca="false">IF(AC321="","",IF(AC321="分","分",IF(AJ321=0,"分",IF(AC321="攻",IF(AJ321&gt;0,"一致","不一致"),IF(AJ321&gt;=0,"不一致","一致")))))</f>
        <v>不一致</v>
      </c>
      <c r="AN321" s="8" t="n">
        <f aca="false">IF(AC321="","",ABS(AK321))</f>
        <v>0.0373134328358208</v>
      </c>
      <c r="AO321" s="3" t="n">
        <f aca="false">AP321-AQ321</f>
        <v>0</v>
      </c>
      <c r="AP321" s="1" t="n">
        <v>5</v>
      </c>
      <c r="AQ321" s="2" t="n">
        <v>5</v>
      </c>
      <c r="AR321" s="3" t="s">
        <v>54</v>
      </c>
      <c r="AT321" s="1" t="s">
        <v>73</v>
      </c>
      <c r="AV321" s="17" t="n">
        <f aca="false">IF(AK321&gt;0.5/4,0.5/4,IF(AK321&lt;0.5/-4,0.5/-4,AK321))</f>
        <v>0.0373134328358208</v>
      </c>
      <c r="AW321" s="3" t="n">
        <v>6.5</v>
      </c>
      <c r="AX321" s="9" t="n">
        <f aca="false">AW321*((O321+P321+U321+V321)*3+C321+H321+Q321+R321)/60+1</f>
        <v>3.81666666666667</v>
      </c>
    </row>
    <row r="322" customFormat="false" ht="12.8" hidden="false" customHeight="false" outlineLevel="0" collapsed="false">
      <c r="A322" s="1" t="n">
        <v>321</v>
      </c>
      <c r="B322" s="1" t="s">
        <v>628</v>
      </c>
      <c r="C322" s="1" t="n">
        <v>12</v>
      </c>
      <c r="H322" s="3" t="n">
        <v>9</v>
      </c>
      <c r="O322" s="3" t="n">
        <v>7</v>
      </c>
      <c r="P322" s="1" t="n">
        <v>2</v>
      </c>
      <c r="R322" s="1" t="n">
        <v>1</v>
      </c>
      <c r="W322" s="3" t="n">
        <v>1</v>
      </c>
      <c r="X322" s="1" t="n">
        <v>1</v>
      </c>
      <c r="Y322" s="1" t="n">
        <v>0.75</v>
      </c>
      <c r="Z322" s="1" t="n">
        <v>1</v>
      </c>
      <c r="AA322" s="2" t="n">
        <v>0.75</v>
      </c>
      <c r="AB322" s="33" t="s">
        <v>629</v>
      </c>
      <c r="AC322" s="5" t="s">
        <v>52</v>
      </c>
      <c r="AD322" s="3" t="n">
        <f aca="false">$C322+$D322*2+$E322*0.5+$F322+$G322*0.5</f>
        <v>12</v>
      </c>
      <c r="AE322" s="1" t="n">
        <f aca="false">$H322+$I322*3+$J322*0.5+$K322+$L322*0.5+$M322*0.1+$N322*0.2</f>
        <v>9</v>
      </c>
      <c r="AF322" s="1" t="n">
        <f aca="false">$AD322*$W322*$AA322-1.5*$AE322*$X322</f>
        <v>-4.5</v>
      </c>
      <c r="AG322" s="1" t="n">
        <f aca="false">$O322*$Y322-2*($P322*$Z322+R322)</f>
        <v>-0.75</v>
      </c>
      <c r="AH322" s="1" t="n">
        <f aca="false">IF($AG322&lt;0,$AG322*1.5,$AG322*3)</f>
        <v>-1.125</v>
      </c>
      <c r="AI322" s="1" t="n">
        <f aca="false">(Q322+S322+U322)*2-(T322+V322)*3</f>
        <v>0</v>
      </c>
      <c r="AJ322" s="2" t="n">
        <f aca="false">AF322+AH322+AI322</f>
        <v>-5.625</v>
      </c>
      <c r="AK322" s="6" t="n">
        <f aca="false">AJ322/(AD322+AE322*1.5+(O322+P322+R322+T322+V322)*3+(Q322+S322+U322)*2)</f>
        <v>-0.101351351351351</v>
      </c>
      <c r="AL322" s="7" t="n">
        <f aca="false">0.5+AK322*4</f>
        <v>0.0945945945945946</v>
      </c>
      <c r="AM322" s="3" t="str">
        <f aca="false">IF(AC322="","",IF(AC322="分","分",IF(AJ322=0,"分",IF(AC322="攻",IF(AJ322&gt;0,"一致","不一致"),IF(AJ322&gt;=0,"不一致","一致")))))</f>
        <v>一致</v>
      </c>
      <c r="AN322" s="8" t="n">
        <f aca="false">IF(AC322="","",ABS(AK322))</f>
        <v>0.101351351351351</v>
      </c>
      <c r="AO322" s="3" t="n">
        <f aca="false">AP322-AQ322</f>
        <v>1</v>
      </c>
      <c r="AP322" s="1" t="n">
        <v>4</v>
      </c>
      <c r="AQ322" s="2" t="n">
        <v>3</v>
      </c>
      <c r="AR322" s="3" t="s">
        <v>73</v>
      </c>
      <c r="AT322" s="1" t="s">
        <v>54</v>
      </c>
      <c r="AV322" s="17" t="n">
        <f aca="false">IF(AK322&gt;0.5/4,0.5/4,IF(AK322&lt;0.5/-4,0.5/-4,AK322))</f>
        <v>-0.101351351351351</v>
      </c>
      <c r="AW322" s="3" t="n">
        <v>7</v>
      </c>
      <c r="AX322" s="9" t="n">
        <f aca="false">AW322*((O322+P322+U322+V322)*3+C322+H322+Q322+R322)/60+1</f>
        <v>6.71666666666667</v>
      </c>
    </row>
    <row r="323" customFormat="false" ht="12.8" hidden="false" customHeight="false" outlineLevel="0" collapsed="false">
      <c r="A323" s="1" t="n">
        <v>322</v>
      </c>
      <c r="B323" s="1" t="s">
        <v>630</v>
      </c>
      <c r="C323" s="1" t="n">
        <v>24</v>
      </c>
      <c r="E323" s="1" t="n">
        <v>1</v>
      </c>
      <c r="H323" s="3" t="n">
        <v>24</v>
      </c>
      <c r="R323" s="1" t="n">
        <v>1</v>
      </c>
      <c r="W323" s="3" t="n">
        <v>1.2</v>
      </c>
      <c r="X323" s="1" t="n">
        <v>0.8</v>
      </c>
      <c r="Y323" s="1" t="n">
        <v>1</v>
      </c>
      <c r="Z323" s="1" t="n">
        <v>1</v>
      </c>
      <c r="AA323" s="2" t="n">
        <v>1</v>
      </c>
      <c r="AB323" s="5" t="s">
        <v>631</v>
      </c>
      <c r="AC323" s="5" t="s">
        <v>58</v>
      </c>
      <c r="AD323" s="3" t="n">
        <f aca="false">$C323+$D323*2+$E323*0.5+$F323+$G323*0.5</f>
        <v>24.5</v>
      </c>
      <c r="AE323" s="1" t="n">
        <f aca="false">$H323+$I323*3+$J323*0.5+$K323+$L323*0.5+$M323*0.1+$N323*0.2</f>
        <v>24</v>
      </c>
      <c r="AF323" s="1" t="n">
        <f aca="false">$AD323*$W323*$AA323-1.5*$AE323*$X323</f>
        <v>0.599999999999998</v>
      </c>
      <c r="AG323" s="1" t="n">
        <f aca="false">$O323*$Y323-2*($P323*$Z323+R323)</f>
        <v>-2</v>
      </c>
      <c r="AH323" s="1" t="n">
        <f aca="false">IF($AG323&lt;0,$AG323*1.5,$AG323*3)</f>
        <v>-3</v>
      </c>
      <c r="AI323" s="1" t="n">
        <f aca="false">(Q323+S323+U323)*2-(T323+V323)*3</f>
        <v>0</v>
      </c>
      <c r="AJ323" s="2" t="n">
        <f aca="false">AF323+AH323+AI323</f>
        <v>-2.4</v>
      </c>
      <c r="AK323" s="6" t="n">
        <f aca="false">AJ323/(AD323+AE323*1.5+(O323+P323+R323+T323+V323)*3+(Q323+S323+U323)*2)</f>
        <v>-0.0377952755905512</v>
      </c>
      <c r="AL323" s="7" t="n">
        <f aca="false">0.5+AK323*4</f>
        <v>0.348818897637795</v>
      </c>
      <c r="AM323" s="3" t="str">
        <f aca="false">IF(AC323="","",IF(AC323="分","分",IF(AJ323=0,"分",IF(AC323="攻",IF(AJ323&gt;0,"一致","不一致"),IF(AJ323&gt;=0,"不一致","一致")))))</f>
        <v>不一致</v>
      </c>
      <c r="AN323" s="8" t="n">
        <f aca="false">IF(AC323="","",ABS(AK323))</f>
        <v>0.0377952755905512</v>
      </c>
      <c r="AO323" s="3" t="n">
        <f aca="false">AP323-AQ323</f>
        <v>3</v>
      </c>
      <c r="AP323" s="1" t="n">
        <v>5</v>
      </c>
      <c r="AQ323" s="2" t="n">
        <v>2</v>
      </c>
      <c r="AR323" s="3" t="s">
        <v>59</v>
      </c>
      <c r="AT323" s="1" t="s">
        <v>105</v>
      </c>
      <c r="AU323" s="2" t="s">
        <v>54</v>
      </c>
      <c r="AV323" s="17" t="n">
        <f aca="false">IF(AK323&gt;0.5/4,0.5/4,IF(AK323&lt;0.5/-4,0.5/-4,AK323))</f>
        <v>-0.0377952755905512</v>
      </c>
      <c r="AW323" s="3" t="n">
        <v>7</v>
      </c>
      <c r="AX323" s="9" t="n">
        <f aca="false">AW323*((O323+P323+U323+V323)*3+C323+H323+Q323+R323)/60+1</f>
        <v>6.71666666666667</v>
      </c>
    </row>
    <row r="324" customFormat="false" ht="12.8" hidden="false" customHeight="false" outlineLevel="0" collapsed="false">
      <c r="A324" s="1" t="n">
        <v>323</v>
      </c>
      <c r="B324" s="1" t="s">
        <v>632</v>
      </c>
      <c r="C324" s="1" t="n">
        <v>12</v>
      </c>
      <c r="E324" s="1" t="n">
        <v>2</v>
      </c>
      <c r="F324" s="1" t="n">
        <v>2</v>
      </c>
      <c r="G324" s="2" t="n">
        <v>2</v>
      </c>
      <c r="H324" s="3" t="n">
        <v>11</v>
      </c>
      <c r="K324" s="1" t="n">
        <v>1</v>
      </c>
      <c r="L324" s="4" t="n">
        <v>1</v>
      </c>
      <c r="M324" s="4" t="n">
        <v>40</v>
      </c>
      <c r="N324" s="2" t="n">
        <v>6</v>
      </c>
      <c r="O324" s="3" t="n">
        <v>3</v>
      </c>
      <c r="P324" s="1" t="n">
        <v>2</v>
      </c>
      <c r="R324" s="1" t="n">
        <v>1</v>
      </c>
      <c r="S324" s="1" t="n">
        <v>1</v>
      </c>
      <c r="T324" s="1" t="n">
        <v>1</v>
      </c>
      <c r="U324" s="1" t="n">
        <v>2</v>
      </c>
      <c r="V324" s="2" t="n">
        <v>2</v>
      </c>
      <c r="W324" s="3" t="n">
        <v>1</v>
      </c>
      <c r="X324" s="1" t="n">
        <v>0.9</v>
      </c>
      <c r="Y324" s="1" t="n">
        <v>1</v>
      </c>
      <c r="Z324" s="1" t="n">
        <v>0.25</v>
      </c>
      <c r="AA324" s="2" t="n">
        <v>1</v>
      </c>
      <c r="AB324" s="5" t="s">
        <v>633</v>
      </c>
      <c r="AC324" s="5" t="s">
        <v>52</v>
      </c>
      <c r="AD324" s="3" t="n">
        <f aca="false">$C324+$D324*2+$E324*0.5+$F324+$G324*0.5</f>
        <v>16</v>
      </c>
      <c r="AE324" s="1" t="n">
        <f aca="false">$H324+$I324*3+$J324*0.5+$K324+$L324*0.5+$M324*0.1+$N324*0.2</f>
        <v>17.7</v>
      </c>
      <c r="AF324" s="1" t="n">
        <f aca="false">$AD324*$W324*$AA324-1.5*$AE324*$X324</f>
        <v>-7.895</v>
      </c>
      <c r="AG324" s="1" t="n">
        <f aca="false">$O324*$Y324-2*($P324*$Z324+R324)</f>
        <v>0</v>
      </c>
      <c r="AH324" s="1" t="n">
        <f aca="false">IF($AG324&lt;0,$AG324*1.5,$AG324*3)</f>
        <v>0</v>
      </c>
      <c r="AI324" s="1" t="n">
        <f aca="false">(Q324+S324+U324)*2-(T324+V324)*3</f>
        <v>-3</v>
      </c>
      <c r="AJ324" s="2" t="n">
        <f aca="false">AF324+AH324+AI324</f>
        <v>-10.895</v>
      </c>
      <c r="AK324" s="6" t="n">
        <f aca="false">AJ324/(AD324+AE324*1.5+(O324+P324+R324+T324+V324)*3+(Q324+S324+U324)*2)</f>
        <v>-0.144209133024487</v>
      </c>
      <c r="AL324" s="7" t="n">
        <f aca="false">0.5+AK324*4</f>
        <v>-0.0768365320979484</v>
      </c>
      <c r="AM324" s="3" t="str">
        <f aca="false">IF(AC324="","",IF(AC324="分","分",IF(AJ324=0,"分",IF(AC324="攻",IF(AJ324&gt;0,"一致","不一致"),IF(AJ324&gt;=0,"不一致","一致")))))</f>
        <v>一致</v>
      </c>
      <c r="AN324" s="8" t="n">
        <f aca="false">IF(AC324="","",ABS(AK324))</f>
        <v>0.144209133024487</v>
      </c>
      <c r="AO324" s="3" t="n">
        <f aca="false">AP324-AQ324</f>
        <v>1</v>
      </c>
      <c r="AP324" s="1" t="n">
        <v>3</v>
      </c>
      <c r="AQ324" s="2" t="n">
        <v>2</v>
      </c>
      <c r="AR324" s="3" t="s">
        <v>54</v>
      </c>
      <c r="AT324" s="1" t="s">
        <v>53</v>
      </c>
      <c r="AV324" s="17" t="n">
        <f aca="false">IF(AK324&gt;0.5/4,0.5/4,IF(AK324&lt;0.5/-4,0.5/-4,AK324))</f>
        <v>-0.125</v>
      </c>
      <c r="AW324" s="3" t="n">
        <v>8</v>
      </c>
      <c r="AX324" s="9" t="n">
        <f aca="false">AW324*((O324+P324+U324+V324)*3+C324+H324+Q324+R324)/60+1</f>
        <v>7.8</v>
      </c>
    </row>
    <row r="325" customFormat="false" ht="12.8" hidden="false" customHeight="false" outlineLevel="0" collapsed="false">
      <c r="A325" s="1" t="n">
        <v>324</v>
      </c>
      <c r="B325" s="1" t="s">
        <v>634</v>
      </c>
      <c r="C325" s="1" t="n">
        <v>16</v>
      </c>
      <c r="E325" s="1" t="n">
        <v>1</v>
      </c>
      <c r="G325" s="2" t="n">
        <v>2</v>
      </c>
      <c r="H325" s="3" t="n">
        <v>16</v>
      </c>
      <c r="L325" s="4" t="n">
        <v>1</v>
      </c>
      <c r="R325" s="1" t="n">
        <v>1</v>
      </c>
      <c r="W325" s="3" t="n">
        <v>1</v>
      </c>
      <c r="X325" s="1" t="n">
        <v>1</v>
      </c>
      <c r="Y325" s="1" t="n">
        <v>1</v>
      </c>
      <c r="Z325" s="1" t="n">
        <v>1</v>
      </c>
      <c r="AA325" s="2" t="n">
        <v>1.5</v>
      </c>
      <c r="AB325" s="18" t="s">
        <v>635</v>
      </c>
      <c r="AC325" s="5" t="s">
        <v>52</v>
      </c>
      <c r="AD325" s="3" t="n">
        <f aca="false">$C325+$D325*2+$E325*0.5+$F325+$G325*0.5</f>
        <v>17.5</v>
      </c>
      <c r="AE325" s="1" t="n">
        <f aca="false">$H325+$I325*3+$J325*0.5+$K325+$L325*0.5+$M325*0.1+$N325*0.2</f>
        <v>16.5</v>
      </c>
      <c r="AF325" s="1" t="n">
        <f aca="false">$AD325*$W325*$AA325-1.5*$AE325*$X325</f>
        <v>1.5</v>
      </c>
      <c r="AG325" s="1" t="n">
        <f aca="false">$O325*$Y325-2*($P325*$Z325+R325)</f>
        <v>-2</v>
      </c>
      <c r="AH325" s="1" t="n">
        <f aca="false">IF($AG325&lt;0,$AG325*1.5,$AG325*3)</f>
        <v>-3</v>
      </c>
      <c r="AI325" s="1" t="n">
        <f aca="false">(Q325+S325+U325)*2-(T325+V325)*3</f>
        <v>0</v>
      </c>
      <c r="AJ325" s="2" t="n">
        <f aca="false">AF325+AH325+AI325</f>
        <v>-1.5</v>
      </c>
      <c r="AK325" s="6" t="n">
        <f aca="false">AJ325/(AD325+AE325*1.5+(O325+P325+R325+T325+V325)*3+(Q325+S325+U325)*2)</f>
        <v>-0.0331491712707182</v>
      </c>
      <c r="AL325" s="7" t="n">
        <f aca="false">0.5+AK325*4</f>
        <v>0.367403314917127</v>
      </c>
      <c r="AM325" s="3" t="str">
        <f aca="false">IF(AC325="","",IF(AC325="分","分",IF(AJ325=0,"分",IF(AC325="攻",IF(AJ325&gt;0,"一致","不一致"),IF(AJ325&gt;=0,"不一致","一致")))))</f>
        <v>一致</v>
      </c>
      <c r="AN325" s="8" t="n">
        <f aca="false">IF(AC325="","",ABS(AK325))</f>
        <v>0.0331491712707182</v>
      </c>
      <c r="AO325" s="3" t="n">
        <f aca="false">AP325-AQ325</f>
        <v>3</v>
      </c>
      <c r="AP325" s="1" t="n">
        <v>4</v>
      </c>
      <c r="AQ325" s="2" t="n">
        <v>1</v>
      </c>
      <c r="AR325" s="3" t="s">
        <v>53</v>
      </c>
      <c r="AT325" s="1" t="s">
        <v>97</v>
      </c>
      <c r="AV325" s="17" t="n">
        <f aca="false">IF(AK325&gt;0.5/4,0.5/4,IF(AK325&lt;0.5/-4,0.5/-4,AK325))</f>
        <v>-0.0331491712707182</v>
      </c>
      <c r="AW325" s="3" t="n">
        <v>6</v>
      </c>
      <c r="AX325" s="9" t="n">
        <f aca="false">AW325*((O325+P325+U325+V325)*3+C325+H325+Q325+R325)/60+1</f>
        <v>4.3</v>
      </c>
    </row>
    <row r="326" customFormat="false" ht="12.8" hidden="false" customHeight="false" outlineLevel="0" collapsed="false">
      <c r="A326" s="1" t="n">
        <v>325</v>
      </c>
      <c r="B326" s="1" t="s">
        <v>636</v>
      </c>
      <c r="C326" s="1" t="n">
        <v>20</v>
      </c>
      <c r="G326" s="2" t="n">
        <v>1</v>
      </c>
      <c r="H326" s="3" t="n">
        <v>12</v>
      </c>
      <c r="J326" s="1" t="n">
        <v>1</v>
      </c>
      <c r="O326" s="3" t="n">
        <v>9</v>
      </c>
      <c r="P326" s="1" t="n">
        <v>4</v>
      </c>
      <c r="R326" s="1" t="n">
        <v>2</v>
      </c>
      <c r="W326" s="3" t="n">
        <v>0.9</v>
      </c>
      <c r="X326" s="1" t="n">
        <v>1.1</v>
      </c>
      <c r="Y326" s="1" t="n">
        <v>1</v>
      </c>
      <c r="Z326" s="1" t="n">
        <v>0.75</v>
      </c>
      <c r="AA326" s="2" t="n">
        <v>0.75</v>
      </c>
      <c r="AB326" s="19" t="s">
        <v>637</v>
      </c>
      <c r="AC326" s="5" t="s">
        <v>52</v>
      </c>
      <c r="AD326" s="3" t="n">
        <f aca="false">$C326+$D326*2+$E326*0.5+$F326+$G326*0.5</f>
        <v>20.5</v>
      </c>
      <c r="AE326" s="1" t="n">
        <f aca="false">$H326+$I326*3+$J326*0.5+$K326+$L326*0.5+$M326*0.1+$N326*0.2</f>
        <v>12.5</v>
      </c>
      <c r="AF326" s="1" t="n">
        <f aca="false">$AD326*$W326*$AA326-1.5*$AE326*$X326</f>
        <v>-6.7875</v>
      </c>
      <c r="AG326" s="1" t="n">
        <f aca="false">$O326*$Y326-2*($P326*$Z326+R326)</f>
        <v>-1</v>
      </c>
      <c r="AH326" s="1" t="n">
        <f aca="false">IF($AG326&lt;0,$AG326*1.5,$AG326*3)</f>
        <v>-1.5</v>
      </c>
      <c r="AI326" s="1" t="n">
        <f aca="false">(Q326+S326+U326)*2-(T326+V326)*3</f>
        <v>0</v>
      </c>
      <c r="AJ326" s="2" t="n">
        <f aca="false">AF326+AH326+AI326</f>
        <v>-8.2875</v>
      </c>
      <c r="AK326" s="6" t="n">
        <f aca="false">AJ326/(AD326+AE326*1.5+(O326+P326+R326+T326+V326)*3+(Q326+S326+U326)*2)</f>
        <v>-0.0983679525222552</v>
      </c>
      <c r="AL326" s="7" t="n">
        <f aca="false">0.5+AK326*4</f>
        <v>0.106528189910979</v>
      </c>
      <c r="AM326" s="3" t="str">
        <f aca="false">IF(AC326="","",IF(AC326="分","分",IF(AJ326=0,"分",IF(AC326="攻",IF(AJ326&gt;0,"一致","不一致"),IF(AJ326&gt;=0,"不一致","一致")))))</f>
        <v>一致</v>
      </c>
      <c r="AN326" s="8" t="n">
        <f aca="false">IF(AC326="","",ABS(AK326))</f>
        <v>0.0983679525222552</v>
      </c>
      <c r="AO326" s="3" t="n">
        <f aca="false">AP326-AQ326</f>
        <v>-1</v>
      </c>
      <c r="AP326" s="1" t="n">
        <v>3</v>
      </c>
      <c r="AQ326" s="2" t="n">
        <v>4</v>
      </c>
      <c r="AR326" s="3" t="s">
        <v>53</v>
      </c>
      <c r="AT326" s="1" t="s">
        <v>54</v>
      </c>
      <c r="AV326" s="17" t="n">
        <f aca="false">IF(AK326&gt;0.5/4,0.5/4,IF(AK326&lt;0.5/-4,0.5/-4,AK326))</f>
        <v>-0.0983679525222552</v>
      </c>
      <c r="AW326" s="3" t="n">
        <v>6.5</v>
      </c>
      <c r="AX326" s="9" t="n">
        <f aca="false">AW326*((O326+P326+U326+V326)*3+C326+H326+Q326+R326)/60+1</f>
        <v>8.90833333333333</v>
      </c>
    </row>
    <row r="327" customFormat="false" ht="12.8" hidden="false" customHeight="false" outlineLevel="0" collapsed="false">
      <c r="A327" s="1" t="n">
        <v>326</v>
      </c>
      <c r="B327" s="4" t="s">
        <v>638</v>
      </c>
      <c r="C327" s="1" t="n">
        <v>8.5</v>
      </c>
      <c r="G327" s="2" t="n">
        <v>3</v>
      </c>
      <c r="H327" s="3" t="n">
        <v>7</v>
      </c>
      <c r="I327" s="57" t="n">
        <v>0.5</v>
      </c>
      <c r="W327" s="3" t="n">
        <v>1.1</v>
      </c>
      <c r="X327" s="1" t="n">
        <v>0.9</v>
      </c>
      <c r="Y327" s="1" t="n">
        <v>1</v>
      </c>
      <c r="Z327" s="1" t="n">
        <v>1</v>
      </c>
      <c r="AA327" s="2" t="n">
        <v>1</v>
      </c>
      <c r="AB327" s="5" t="s">
        <v>639</v>
      </c>
      <c r="AC327" s="5" t="s">
        <v>52</v>
      </c>
      <c r="AD327" s="3" t="n">
        <f aca="false">$C327+$D327*2+$E327*0.5+$F327+$G327*0.5</f>
        <v>10</v>
      </c>
      <c r="AE327" s="1" t="n">
        <f aca="false">$H327+$I327*3+$J327*0.5+$K327+$L327*0.5+$M327*0.1+$N327*0.2</f>
        <v>8.5</v>
      </c>
      <c r="AF327" s="1" t="n">
        <f aca="false">$AD327*$W327*$AA327-1.5*$AE327*$X327</f>
        <v>-0.475</v>
      </c>
      <c r="AG327" s="1" t="n">
        <f aca="false">$O327*$Y327-2*($P327*$Z327+R327)</f>
        <v>0</v>
      </c>
      <c r="AH327" s="1" t="n">
        <f aca="false">IF($AG327&lt;0,$AG327*1.5,$AG327*3)</f>
        <v>0</v>
      </c>
      <c r="AI327" s="1" t="n">
        <f aca="false">(Q327+S327+U327)*2-(T327+V327)*3</f>
        <v>0</v>
      </c>
      <c r="AJ327" s="2" t="n">
        <f aca="false">AF327+AH327+AI327</f>
        <v>-0.475</v>
      </c>
      <c r="AK327" s="6" t="n">
        <f aca="false">AJ327/(AD327+AE327*1.5+(O327+P327+R327+T327+V327)*3+(Q327+S327+U327)*2)</f>
        <v>-0.0208791208791209</v>
      </c>
      <c r="AL327" s="7" t="n">
        <f aca="false">0.5+AK327*4</f>
        <v>0.416483516483517</v>
      </c>
      <c r="AM327" s="3" t="str">
        <f aca="false">IF(AC327="","",IF(AC327="分","分",IF(AJ327=0,"分",IF(AC327="攻",IF(AJ327&gt;0,"一致","不一致"),IF(AJ327&gt;=0,"不一致","一致")))))</f>
        <v>一致</v>
      </c>
      <c r="AN327" s="8" t="n">
        <f aca="false">IF(AC327="","",ABS(AK327))</f>
        <v>0.0208791208791209</v>
      </c>
      <c r="AO327" s="3" t="n">
        <f aca="false">AP327-AQ327</f>
        <v>2</v>
      </c>
      <c r="AP327" s="1" t="n">
        <v>5</v>
      </c>
      <c r="AQ327" s="2" t="n">
        <v>3</v>
      </c>
      <c r="AR327" s="3" t="s">
        <v>143</v>
      </c>
      <c r="AT327" s="1" t="s">
        <v>54</v>
      </c>
      <c r="AV327" s="17" t="n">
        <f aca="false">IF(AK327&gt;0.5/4,0.5/4,IF(AK327&lt;0.5/-4,0.5/-4,AK327))</f>
        <v>-0.0208791208791209</v>
      </c>
      <c r="AW327" s="3" t="n">
        <v>6.5</v>
      </c>
      <c r="AX327" s="9" t="n">
        <f aca="false">AW327*((O327+P327+U327+V327)*3+C327+H327+Q327+R327)/60+1</f>
        <v>2.67916666666667</v>
      </c>
    </row>
    <row r="328" customFormat="false" ht="12.8" hidden="false" customHeight="false" outlineLevel="0" collapsed="false">
      <c r="A328" s="1" t="n">
        <v>327</v>
      </c>
      <c r="B328" s="1" t="s">
        <v>640</v>
      </c>
      <c r="C328" s="1" t="n">
        <v>22</v>
      </c>
      <c r="E328" s="1" t="n">
        <v>1</v>
      </c>
      <c r="F328" s="1" t="n">
        <v>1</v>
      </c>
      <c r="G328" s="2" t="n">
        <v>2</v>
      </c>
      <c r="H328" s="3" t="n">
        <v>14</v>
      </c>
      <c r="J328" s="1" t="n">
        <v>1</v>
      </c>
      <c r="O328" s="3" t="n">
        <v>4</v>
      </c>
      <c r="P328" s="1" t="n">
        <v>1</v>
      </c>
      <c r="R328" s="1" t="n">
        <v>1</v>
      </c>
      <c r="W328" s="3" t="n">
        <v>1.1</v>
      </c>
      <c r="X328" s="1" t="n">
        <v>1.1</v>
      </c>
      <c r="Y328" s="1" t="n">
        <v>1</v>
      </c>
      <c r="Z328" s="1" t="n">
        <v>1</v>
      </c>
      <c r="AA328" s="2" t="n">
        <v>0.75</v>
      </c>
      <c r="AB328" s="19" t="s">
        <v>641</v>
      </c>
      <c r="AC328" s="5" t="s">
        <v>52</v>
      </c>
      <c r="AD328" s="3" t="n">
        <f aca="false">$C328+$D328*2+$E328*0.5+$F328+$G328*0.5</f>
        <v>24.5</v>
      </c>
      <c r="AE328" s="1" t="n">
        <f aca="false">$H328+$I328*3+$J328*0.5+$K328+$L328*0.5+$M328*0.1+$N328*0.2</f>
        <v>14.5</v>
      </c>
      <c r="AF328" s="1" t="n">
        <f aca="false">$AD328*$W328*$AA328-1.5*$AE328*$X328</f>
        <v>-3.7125</v>
      </c>
      <c r="AG328" s="1" t="n">
        <f aca="false">$O328*$Y328-2*($P328*$Z328+R328)</f>
        <v>0</v>
      </c>
      <c r="AH328" s="1" t="n">
        <f aca="false">IF($AG328&lt;0,$AG328*1.5,$AG328*3)</f>
        <v>0</v>
      </c>
      <c r="AI328" s="1" t="n">
        <f aca="false">(Q328+S328+U328)*2-(T328+V328)*3</f>
        <v>0</v>
      </c>
      <c r="AJ328" s="2" t="n">
        <f aca="false">AF328+AH328+AI328</f>
        <v>-3.7125</v>
      </c>
      <c r="AK328" s="6" t="n">
        <f aca="false">AJ328/(AD328+AE328*1.5+(O328+P328+R328+T328+V328)*3+(Q328+S328+U328)*2)</f>
        <v>-0.0577821011673152</v>
      </c>
      <c r="AL328" s="7" t="n">
        <f aca="false">0.5+AK328*4</f>
        <v>0.268871595330739</v>
      </c>
      <c r="AM328" s="3" t="str">
        <f aca="false">IF(AC328="","",IF(AC328="分","分",IF(AJ328=0,"分",IF(AC328="攻",IF(AJ328&gt;0,"一致","不一致"),IF(AJ328&gt;=0,"不一致","一致")))))</f>
        <v>一致</v>
      </c>
      <c r="AN328" s="8" t="n">
        <f aca="false">IF(AC328="","",ABS(AK328))</f>
        <v>0.0577821011673152</v>
      </c>
      <c r="AO328" s="3" t="n">
        <f aca="false">AP328-AQ328</f>
        <v>1</v>
      </c>
      <c r="AP328" s="1" t="n">
        <v>5</v>
      </c>
      <c r="AQ328" s="2" t="n">
        <v>4</v>
      </c>
      <c r="AR328" s="3" t="s">
        <v>73</v>
      </c>
      <c r="AT328" s="1" t="s">
        <v>54</v>
      </c>
      <c r="AV328" s="17" t="n">
        <f aca="false">IF(AK328&gt;0.5/4,0.5/4,IF(AK328&lt;0.5/-4,0.5/-4,AK328))</f>
        <v>-0.0577821011673152</v>
      </c>
      <c r="AW328" s="3" t="n">
        <v>6.5</v>
      </c>
      <c r="AX328" s="9" t="n">
        <f aca="false">AW328*((O328+P328+U328+V328)*3+C328+H328+Q328+R328)/60+1</f>
        <v>6.63333333333333</v>
      </c>
    </row>
    <row r="329" customFormat="false" ht="12.8" hidden="false" customHeight="false" outlineLevel="0" collapsed="false">
      <c r="A329" s="1" t="n">
        <v>328</v>
      </c>
      <c r="B329" s="1" t="n">
        <v>88</v>
      </c>
      <c r="C329" s="1" t="n">
        <v>12</v>
      </c>
      <c r="E329" s="1" t="n">
        <v>1</v>
      </c>
      <c r="H329" s="3" t="n">
        <v>6</v>
      </c>
      <c r="J329" s="1" t="n">
        <v>1</v>
      </c>
      <c r="O329" s="3" t="n">
        <v>3</v>
      </c>
      <c r="R329" s="1" t="n">
        <v>3</v>
      </c>
      <c r="U329" s="1" t="n">
        <v>1</v>
      </c>
      <c r="W329" s="3" t="n">
        <v>1</v>
      </c>
      <c r="X329" s="38" t="n">
        <v>1.2</v>
      </c>
      <c r="Y329" s="1" t="n">
        <v>1</v>
      </c>
      <c r="Z329" s="1" t="n">
        <v>0.25</v>
      </c>
      <c r="AA329" s="2" t="n">
        <v>1</v>
      </c>
      <c r="AB329" s="5" t="s">
        <v>642</v>
      </c>
      <c r="AC329" s="5" t="s">
        <v>58</v>
      </c>
      <c r="AD329" s="3" t="n">
        <f aca="false">$C329+$D329*2+$E329*0.5+$F329+$G329*0.5</f>
        <v>12.5</v>
      </c>
      <c r="AE329" s="1" t="n">
        <f aca="false">$H329+$I329*3+$J329*0.5+$K329+$L329*0.5+$M329*0.1+$N329*0.2</f>
        <v>6.5</v>
      </c>
      <c r="AF329" s="1" t="n">
        <f aca="false">$AD329*$W329*$AA329-1.5*$AE329*$X329</f>
        <v>0.800000000000001</v>
      </c>
      <c r="AG329" s="1" t="n">
        <f aca="false">$O329*$Y329-2*($P329*$Z329+R329)</f>
        <v>-3</v>
      </c>
      <c r="AH329" s="1" t="n">
        <f aca="false">IF($AG329&lt;0,$AG329*1.5,$AG329*3)</f>
        <v>-4.5</v>
      </c>
      <c r="AI329" s="1" t="n">
        <f aca="false">(Q329+S329+U329)*2-(T329+V329)*3</f>
        <v>2</v>
      </c>
      <c r="AJ329" s="2" t="n">
        <f aca="false">AF329+AH329+AI329</f>
        <v>-1.7</v>
      </c>
      <c r="AK329" s="6" t="n">
        <f aca="false">AJ329/(AD329+AE329*1.5+(O329+P329+R329+T329+V329)*3+(Q329+S329+U329)*2)</f>
        <v>-0.0402366863905325</v>
      </c>
      <c r="AL329" s="7" t="n">
        <f aca="false">0.5+AK329*4</f>
        <v>0.33905325443787</v>
      </c>
      <c r="AM329" s="3" t="str">
        <f aca="false">IF(AC329="","",IF(AC329="分","分",IF(AJ329=0,"分",IF(AC329="攻",IF(AJ329&gt;0,"一致","不一致"),IF(AJ329&gt;=0,"不一致","一致")))))</f>
        <v>不一致</v>
      </c>
      <c r="AN329" s="8" t="n">
        <f aca="false">IF(AC329="","",ABS(AK329))</f>
        <v>0.0402366863905325</v>
      </c>
      <c r="AO329" s="3" t="n">
        <f aca="false">AP329-AQ329</f>
        <v>1</v>
      </c>
      <c r="AP329" s="1" t="n">
        <v>4</v>
      </c>
      <c r="AQ329" s="2" t="n">
        <v>3</v>
      </c>
      <c r="AR329" s="3" t="s">
        <v>54</v>
      </c>
      <c r="AT329" s="1" t="s">
        <v>90</v>
      </c>
      <c r="AV329" s="17" t="n">
        <f aca="false">IF(AK329&gt;0.5/4,0.5/4,IF(AK329&lt;0.5/-4,0.5/-4,AK329))</f>
        <v>-0.0402366863905325</v>
      </c>
      <c r="AW329" s="3" t="n">
        <v>7.5</v>
      </c>
      <c r="AX329" s="9" t="n">
        <f aca="false">AW329*((O329+P329+U329+V329)*3+C329+H329+Q329+R329)/60+1</f>
        <v>5.125</v>
      </c>
    </row>
    <row r="330" customFormat="false" ht="12.8" hidden="false" customHeight="false" outlineLevel="0" collapsed="false">
      <c r="A330" s="1" t="n">
        <v>329</v>
      </c>
      <c r="B330" s="1" t="s">
        <v>643</v>
      </c>
      <c r="C330" s="1" t="n">
        <v>23</v>
      </c>
      <c r="E330" s="1" t="n">
        <v>1</v>
      </c>
      <c r="H330" s="3" t="n">
        <v>20</v>
      </c>
      <c r="Q330" s="1" t="n">
        <v>3</v>
      </c>
      <c r="W330" s="3" t="n">
        <v>1.2</v>
      </c>
      <c r="X330" s="1" t="n">
        <v>0.9</v>
      </c>
      <c r="Y330" s="1" t="n">
        <v>1</v>
      </c>
      <c r="Z330" s="1" t="n">
        <v>1</v>
      </c>
      <c r="AA330" s="2" t="n">
        <v>1</v>
      </c>
      <c r="AB330" s="5" t="s">
        <v>644</v>
      </c>
      <c r="AC330" s="5" t="s">
        <v>58</v>
      </c>
      <c r="AD330" s="3" t="n">
        <f aca="false">$C330+$D330*2+$E330*0.5+$F330+$G330*0.5</f>
        <v>23.5</v>
      </c>
      <c r="AE330" s="1" t="n">
        <f aca="false">$H330+$I330*3+$J330*0.5+$K330+$L330*0.5+$M330*0.1+$N330*0.2</f>
        <v>20</v>
      </c>
      <c r="AF330" s="1" t="n">
        <f aca="false">$AD330*$W330*$AA330-1.5*$AE330*$X330</f>
        <v>1.2</v>
      </c>
      <c r="AG330" s="1" t="n">
        <f aca="false">$O330*$Y330-2*($P330*$Z330+R330)</f>
        <v>0</v>
      </c>
      <c r="AH330" s="1" t="n">
        <f aca="false">IF($AG330&lt;0,$AG330*1.5,$AG330*3)</f>
        <v>0</v>
      </c>
      <c r="AI330" s="1" t="n">
        <f aca="false">(Q330+S330+U330)*2-(T330+V330)*3</f>
        <v>6</v>
      </c>
      <c r="AJ330" s="2" t="n">
        <f aca="false">AF330+AH330+AI330</f>
        <v>7.2</v>
      </c>
      <c r="AK330" s="6" t="n">
        <f aca="false">AJ330/(AD330+AE330*1.5+(O330+P330+R330+T330+V330)*3+(Q330+S330+U330)*2)</f>
        <v>0.121008403361345</v>
      </c>
      <c r="AL330" s="7" t="n">
        <f aca="false">0.5+AK330*4</f>
        <v>0.984033613445378</v>
      </c>
      <c r="AM330" s="3" t="str">
        <f aca="false">IF(AC330="","",IF(AC330="分","分",IF(AJ330=0,"分",IF(AC330="攻",IF(AJ330&gt;0,"一致","不一致"),IF(AJ330&gt;=0,"不一致","一致")))))</f>
        <v>一致</v>
      </c>
      <c r="AN330" s="8" t="n">
        <f aca="false">IF(AC330="","",ABS(AK330))</f>
        <v>0.121008403361345</v>
      </c>
      <c r="AO330" s="3" t="n">
        <f aca="false">AP330-AQ330</f>
        <v>3</v>
      </c>
      <c r="AP330" s="1" t="n">
        <v>5</v>
      </c>
      <c r="AQ330" s="2" t="n">
        <v>2</v>
      </c>
      <c r="AR330" s="3" t="s">
        <v>59</v>
      </c>
      <c r="AT330" s="1" t="s">
        <v>54</v>
      </c>
      <c r="AV330" s="17" t="n">
        <f aca="false">IF(AK330&gt;0.5/4,0.5/4,IF(AK330&lt;0.5/-4,0.5/-4,AK330))</f>
        <v>0.121008403361345</v>
      </c>
      <c r="AW330" s="3" t="n">
        <v>10.5</v>
      </c>
      <c r="AX330" s="9" t="n">
        <f aca="false">AW330*((O330+P330+U330+V330)*3+C330+H330+Q330+R330)/60+1</f>
        <v>9.05</v>
      </c>
    </row>
    <row r="331" customFormat="false" ht="12.8" hidden="false" customHeight="false" outlineLevel="0" collapsed="false">
      <c r="A331" s="1" t="n">
        <v>330</v>
      </c>
      <c r="B331" s="1" t="s">
        <v>645</v>
      </c>
      <c r="C331" s="1" t="n">
        <v>20</v>
      </c>
      <c r="H331" s="3" t="n">
        <v>10</v>
      </c>
      <c r="M331" s="4" t="n">
        <v>24</v>
      </c>
      <c r="O331" s="3" t="n">
        <v>4</v>
      </c>
      <c r="R331" s="1" t="n">
        <v>1</v>
      </c>
      <c r="W331" s="3" t="n">
        <v>1</v>
      </c>
      <c r="X331" s="1" t="n">
        <v>1</v>
      </c>
      <c r="Y331" s="1" t="n">
        <v>0.75</v>
      </c>
      <c r="Z331" s="1" t="n">
        <v>1</v>
      </c>
      <c r="AA331" s="2" t="n">
        <v>0.75</v>
      </c>
      <c r="AB331" s="33" t="s">
        <v>646</v>
      </c>
      <c r="AC331" s="5" t="s">
        <v>58</v>
      </c>
      <c r="AD331" s="3" t="n">
        <f aca="false">$C331+$D331*2+$E331*0.5+$F331+$G331*0.5</f>
        <v>20</v>
      </c>
      <c r="AE331" s="1" t="n">
        <f aca="false">$H331+$I331*3+$J331*0.5+$K331+$L331*0.5+$M331*0.1+$N331*0.2</f>
        <v>12.4</v>
      </c>
      <c r="AF331" s="1" t="n">
        <f aca="false">$AD331*$W331*$AA331-1.5*$AE331*$X331</f>
        <v>-3.6</v>
      </c>
      <c r="AG331" s="1" t="n">
        <f aca="false">$O331*$Y331-2*($P331*$Z331+R331)</f>
        <v>1</v>
      </c>
      <c r="AH331" s="1" t="n">
        <f aca="false">IF($AG331&lt;0,$AG331*1.5,$AG331*3)</f>
        <v>3</v>
      </c>
      <c r="AI331" s="1" t="n">
        <f aca="false">(Q331+S331+U331)*2-(T331+V331)*3</f>
        <v>0</v>
      </c>
      <c r="AJ331" s="2" t="n">
        <f aca="false">AF331+AH331+AI331</f>
        <v>-0.600000000000001</v>
      </c>
      <c r="AK331" s="6" t="n">
        <f aca="false">AJ331/(AD331+AE331*1.5+(O331+P331+R331+T331+V331)*3+(Q331+S331+U331)*2)</f>
        <v>-0.0111940298507463</v>
      </c>
      <c r="AL331" s="7" t="n">
        <f aca="false">0.5+AK331*4</f>
        <v>0.455223880597015</v>
      </c>
      <c r="AM331" s="3" t="str">
        <f aca="false">IF(AC331="","",IF(AC331="分","分",IF(AJ331=0,"分",IF(AC331="攻",IF(AJ331&gt;0,"一致","不一致"),IF(AJ331&gt;=0,"不一致","一致")))))</f>
        <v>不一致</v>
      </c>
      <c r="AN331" s="8" t="n">
        <f aca="false">IF(AC331="","",ABS(AK331))</f>
        <v>0.0111940298507463</v>
      </c>
      <c r="AO331" s="3" t="n">
        <f aca="false">AP331-AQ331</f>
        <v>1</v>
      </c>
      <c r="AP331" s="1" t="n">
        <v>4</v>
      </c>
      <c r="AQ331" s="2" t="n">
        <v>3</v>
      </c>
      <c r="AR331" s="3" t="s">
        <v>59</v>
      </c>
      <c r="AT331" s="1" t="s">
        <v>54</v>
      </c>
      <c r="AV331" s="17" t="n">
        <f aca="false">IF(AK331&gt;0.5/4,0.5/4,IF(AK331&lt;0.5/-4,0.5/-4,AK331))</f>
        <v>-0.0111940298507463</v>
      </c>
      <c r="AW331" s="3" t="n">
        <v>10.5</v>
      </c>
      <c r="AX331" s="9" t="n">
        <f aca="false">AW331*((O331+P331+U331+V331)*3+C331+H331+Q331+R331)/60+1</f>
        <v>8.525</v>
      </c>
    </row>
    <row r="332" customFormat="false" ht="12.8" hidden="false" customHeight="false" outlineLevel="0" collapsed="false">
      <c r="A332" s="1" t="n">
        <v>331</v>
      </c>
      <c r="B332" s="1" t="s">
        <v>647</v>
      </c>
      <c r="C332" s="1" t="n">
        <v>11</v>
      </c>
      <c r="H332" s="3" t="n">
        <v>9</v>
      </c>
      <c r="Q332" s="1" t="n">
        <v>1</v>
      </c>
      <c r="W332" s="3" t="n">
        <v>0.6</v>
      </c>
      <c r="X332" s="1" t="n">
        <v>0.8</v>
      </c>
      <c r="Y332" s="1" t="n">
        <v>1</v>
      </c>
      <c r="Z332" s="1" t="n">
        <v>1</v>
      </c>
      <c r="AA332" s="2" t="n">
        <v>0.75</v>
      </c>
      <c r="AB332" s="19" t="s">
        <v>648</v>
      </c>
      <c r="AC332" s="5" t="s">
        <v>52</v>
      </c>
      <c r="AD332" s="3" t="n">
        <f aca="false">$C332+$D332*2+$E332*0.5+$F332+$G332*0.5</f>
        <v>11</v>
      </c>
      <c r="AE332" s="1" t="n">
        <f aca="false">$H332+$I332*3+$J332*0.5+$K332+$L332*0.5+$M332*0.1+$N332*0.2</f>
        <v>9</v>
      </c>
      <c r="AF332" s="1" t="n">
        <f aca="false">$AD332*$W332*$AA332-1.5*$AE332*$X332</f>
        <v>-5.85</v>
      </c>
      <c r="AG332" s="1" t="n">
        <f aca="false">$O332*$Y332-2*($P332*$Z332+R332)</f>
        <v>0</v>
      </c>
      <c r="AH332" s="1" t="n">
        <f aca="false">IF($AG332&lt;0,$AG332*1.5,$AG332*3)</f>
        <v>0</v>
      </c>
      <c r="AI332" s="1" t="n">
        <f aca="false">(Q332+S332+U332)*2-(T332+V332)*3</f>
        <v>2</v>
      </c>
      <c r="AJ332" s="2" t="n">
        <f aca="false">AF332+AH332+AI332</f>
        <v>-3.85</v>
      </c>
      <c r="AK332" s="6" t="n">
        <f aca="false">AJ332/(AD332+AE332*1.5+(O332+P332+R332+T332+V332)*3+(Q332+S332+U332)*2)</f>
        <v>-0.145283018867925</v>
      </c>
      <c r="AL332" s="7" t="n">
        <f aca="false">0.5+AK332*4</f>
        <v>-0.0811320754716983</v>
      </c>
      <c r="AM332" s="3" t="str">
        <f aca="false">IF(AC332="","",IF(AC332="分","分",IF(AJ332=0,"分",IF(AC332="攻",IF(AJ332&gt;0,"一致","不一致"),IF(AJ332&gt;=0,"不一致","一致")))))</f>
        <v>一致</v>
      </c>
      <c r="AN332" s="8" t="n">
        <f aca="false">IF(AC332="","",ABS(AK332))</f>
        <v>0.145283018867925</v>
      </c>
      <c r="AO332" s="3" t="n">
        <f aca="false">AP332-AQ332</f>
        <v>2</v>
      </c>
      <c r="AP332" s="1" t="n">
        <v>5</v>
      </c>
      <c r="AQ332" s="2" t="n">
        <v>3</v>
      </c>
      <c r="AR332" s="3" t="s">
        <v>108</v>
      </c>
      <c r="AT332" s="1" t="s">
        <v>203</v>
      </c>
      <c r="AV332" s="17" t="n">
        <f aca="false">IF(AK332&gt;0.5/4,0.5/4,IF(AK332&lt;0.5/-4,0.5/-4,AK332))</f>
        <v>-0.125</v>
      </c>
      <c r="AW332" s="3" t="n">
        <v>5</v>
      </c>
      <c r="AX332" s="9" t="n">
        <f aca="false">AW332*((O332+P332+U332+V332)*3+C332+H332+Q332+R332)/60+1</f>
        <v>2.75</v>
      </c>
    </row>
    <row r="333" customFormat="false" ht="12.8" hidden="false" customHeight="false" outlineLevel="0" collapsed="false">
      <c r="A333" s="1" t="n">
        <v>332</v>
      </c>
      <c r="B333" s="1" t="s">
        <v>649</v>
      </c>
      <c r="C333" s="1" t="n">
        <v>18</v>
      </c>
      <c r="H333" s="3" t="n">
        <v>8</v>
      </c>
      <c r="O333" s="3" t="n">
        <v>2</v>
      </c>
      <c r="P333" s="1" t="n">
        <v>1</v>
      </c>
      <c r="R333" s="1" t="n">
        <v>2</v>
      </c>
      <c r="W333" s="3" t="n">
        <v>1</v>
      </c>
      <c r="X333" s="1" t="n">
        <v>1</v>
      </c>
      <c r="Y333" s="1" t="n">
        <v>1</v>
      </c>
      <c r="Z333" s="1" t="n">
        <v>1</v>
      </c>
      <c r="AA333" s="2" t="n">
        <v>1</v>
      </c>
      <c r="AB333" s="5" t="s">
        <v>650</v>
      </c>
      <c r="AC333" s="5" t="s">
        <v>52</v>
      </c>
      <c r="AD333" s="3" t="n">
        <f aca="false">$C333+$D333*2+$E333*0.5+$F333+$G333*0.5</f>
        <v>18</v>
      </c>
      <c r="AE333" s="1" t="n">
        <f aca="false">$H333+$I333*3+$J333*0.5+$K333+$L333*0.5+$M333*0.1+$N333*0.2</f>
        <v>8</v>
      </c>
      <c r="AF333" s="1" t="n">
        <f aca="false">$AD333*$W333*$AA333-1.5*$AE333*$X333</f>
        <v>6</v>
      </c>
      <c r="AG333" s="1" t="n">
        <f aca="false">$O333*$Y333-2*($P333*$Z333+R333)</f>
        <v>-4</v>
      </c>
      <c r="AH333" s="1" t="n">
        <f aca="false">IF($AG333&lt;0,$AG333*1.5,$AG333*3)</f>
        <v>-6</v>
      </c>
      <c r="AI333" s="1" t="n">
        <f aca="false">(Q333+S333+U333)*2-(T333+V333)*3</f>
        <v>0</v>
      </c>
      <c r="AJ333" s="2" t="n">
        <f aca="false">AF333+AH333+AI333</f>
        <v>0</v>
      </c>
      <c r="AK333" s="6" t="n">
        <f aca="false">AJ333/(AD333+AE333*1.5+(O333+P333+R333+T333+V333)*3+(Q333+S333+U333)*2)</f>
        <v>0</v>
      </c>
      <c r="AL333" s="7" t="n">
        <f aca="false">0.5+AK333*4</f>
        <v>0.5</v>
      </c>
      <c r="AM333" s="3" t="str">
        <f aca="false">IF(AC333="","",IF(AC333="分","分",IF(AJ333=0,"分",IF(AC333="攻",IF(AJ333&gt;0,"一致","不一致"),IF(AJ333&gt;=0,"不一致","一致")))))</f>
        <v>分</v>
      </c>
      <c r="AN333" s="8" t="n">
        <f aca="false">IF(AC333="","",ABS(AK333))</f>
        <v>0</v>
      </c>
      <c r="AO333" s="3" t="n">
        <f aca="false">AP333-AQ333</f>
        <v>1</v>
      </c>
      <c r="AP333" s="1" t="n">
        <v>3</v>
      </c>
      <c r="AQ333" s="2" t="n">
        <v>2</v>
      </c>
      <c r="AR333" s="3" t="s">
        <v>73</v>
      </c>
      <c r="AT333" s="1" t="s">
        <v>54</v>
      </c>
      <c r="AV333" s="17" t="n">
        <f aca="false">IF(AK333&gt;0.5/4,0.5/4,IF(AK333&lt;0.5/-4,0.5/-4,AK333))</f>
        <v>0</v>
      </c>
      <c r="AW333" s="3" t="n">
        <v>6.5</v>
      </c>
      <c r="AX333" s="9" t="n">
        <f aca="false">AW333*((O333+P333+U333+V333)*3+C333+H333+Q333+R333)/60+1</f>
        <v>5.00833333333333</v>
      </c>
    </row>
    <row r="334" customFormat="false" ht="12.8" hidden="false" customHeight="false" outlineLevel="0" collapsed="false">
      <c r="A334" s="1" t="n">
        <v>333</v>
      </c>
      <c r="B334" s="1" t="s">
        <v>651</v>
      </c>
      <c r="C334" s="1" t="n">
        <v>20</v>
      </c>
      <c r="F334" s="1" t="n">
        <v>2</v>
      </c>
      <c r="G334" s="2" t="n">
        <v>3</v>
      </c>
      <c r="H334" s="3" t="n">
        <v>10</v>
      </c>
      <c r="L334" s="4" t="n">
        <v>1</v>
      </c>
      <c r="O334" s="3" t="n">
        <v>3</v>
      </c>
      <c r="Q334" s="1" t="n">
        <v>1</v>
      </c>
      <c r="R334" s="1" t="n">
        <v>2</v>
      </c>
      <c r="W334" s="3" t="n">
        <v>1</v>
      </c>
      <c r="X334" s="1" t="n">
        <v>1</v>
      </c>
      <c r="Y334" s="1" t="n">
        <v>1</v>
      </c>
      <c r="Z334" s="1" t="n">
        <v>1</v>
      </c>
      <c r="AA334" s="2" t="n">
        <v>0.75</v>
      </c>
      <c r="AB334" s="24" t="s">
        <v>652</v>
      </c>
      <c r="AC334" s="5" t="s">
        <v>58</v>
      </c>
      <c r="AD334" s="3" t="n">
        <f aca="false">$C334+$D334*2+$E334*0.5+$F334+$G334*0.5</f>
        <v>23.5</v>
      </c>
      <c r="AE334" s="1" t="n">
        <f aca="false">$H334+$I334*3+$J334*0.5+$K334+$L334*0.5+$M334*0.1+$N334*0.2</f>
        <v>10.5</v>
      </c>
      <c r="AF334" s="1" t="n">
        <f aca="false">$AD334*$W334*$AA334-1.5*$AE334*$X334</f>
        <v>1.875</v>
      </c>
      <c r="AG334" s="1" t="n">
        <f aca="false">$O334*$Y334-2*($P334*$Z334+R334)</f>
        <v>-1</v>
      </c>
      <c r="AH334" s="1" t="n">
        <f aca="false">IF($AG334&lt;0,$AG334*1.5,$AG334*3)</f>
        <v>-1.5</v>
      </c>
      <c r="AI334" s="1" t="n">
        <f aca="false">(Q334+S334+U334)*2-(T334+V334)*3</f>
        <v>2</v>
      </c>
      <c r="AJ334" s="2" t="n">
        <f aca="false">AF334+AH334+AI334</f>
        <v>2.375</v>
      </c>
      <c r="AK334" s="6" t="n">
        <f aca="false">AJ334/(AD334+AE334*1.5+(O334+P334+R334+T334+V334)*3+(Q334+S334+U334)*2)</f>
        <v>0.0422222222222222</v>
      </c>
      <c r="AL334" s="7" t="n">
        <f aca="false">0.5+AK334*4</f>
        <v>0.668888888888889</v>
      </c>
      <c r="AM334" s="3" t="str">
        <f aca="false">IF(AC334="","",IF(AC334="分","分",IF(AJ334=0,"分",IF(AC334="攻",IF(AJ334&gt;0,"一致","不一致"),IF(AJ334&gt;=0,"不一致","一致")))))</f>
        <v>一致</v>
      </c>
      <c r="AN334" s="8" t="n">
        <f aca="false">IF(AC334="","",ABS(AK334))</f>
        <v>0.0422222222222222</v>
      </c>
      <c r="AO334" s="3" t="n">
        <f aca="false">AP334-AQ334</f>
        <v>0</v>
      </c>
      <c r="AP334" s="1" t="n">
        <v>3</v>
      </c>
      <c r="AQ334" s="2" t="n">
        <v>3</v>
      </c>
      <c r="AR334" s="3" t="s">
        <v>59</v>
      </c>
      <c r="AT334" s="1" t="s">
        <v>97</v>
      </c>
      <c r="AV334" s="17" t="n">
        <f aca="false">IF(AK334&gt;0.5/4,0.5/4,IF(AK334&lt;0.5/-4,0.5/-4,AK334))</f>
        <v>0.0422222222222222</v>
      </c>
      <c r="AW334" s="3" t="n">
        <v>7.5</v>
      </c>
      <c r="AX334" s="9" t="n">
        <f aca="false">AW334*((O334+P334+U334+V334)*3+C334+H334+Q334+R334)/60+1</f>
        <v>6.25</v>
      </c>
    </row>
    <row r="335" customFormat="false" ht="12.8" hidden="false" customHeight="false" outlineLevel="0" collapsed="false">
      <c r="A335" s="1" t="n">
        <v>334</v>
      </c>
      <c r="B335" s="4" t="s">
        <v>653</v>
      </c>
      <c r="C335" s="1" t="n">
        <v>9</v>
      </c>
      <c r="E335" s="1" t="n">
        <v>1</v>
      </c>
      <c r="H335" s="3" t="n">
        <v>7.5</v>
      </c>
      <c r="O335" s="3" t="n">
        <v>2</v>
      </c>
      <c r="R335" s="1" t="n">
        <v>1</v>
      </c>
      <c r="W335" s="3" t="n">
        <v>1.1</v>
      </c>
      <c r="X335" s="1" t="n">
        <v>0.9</v>
      </c>
      <c r="Y335" s="1" t="n">
        <v>1</v>
      </c>
      <c r="Z335" s="1" t="n">
        <v>1</v>
      </c>
      <c r="AA335" s="2" t="n">
        <v>1</v>
      </c>
      <c r="AB335" s="5" t="s">
        <v>654</v>
      </c>
      <c r="AC335" s="5" t="s">
        <v>52</v>
      </c>
      <c r="AD335" s="3" t="n">
        <f aca="false">$C335+$D335*2+$E335*0.5+$F335+$G335*0.5</f>
        <v>9.5</v>
      </c>
      <c r="AE335" s="1" t="n">
        <f aca="false">$H335+$I335*3+$J335*0.5+$K335+$L335*0.5+$M335*0.1+$N335*0.2</f>
        <v>7.5</v>
      </c>
      <c r="AF335" s="1" t="n">
        <f aca="false">$AD335*$W335*$AA335-1.5*$AE335*$X335</f>
        <v>0.325000000000001</v>
      </c>
      <c r="AG335" s="1" t="n">
        <f aca="false">$O335*$Y335-2*($P335*$Z335+R335)</f>
        <v>0</v>
      </c>
      <c r="AH335" s="1" t="n">
        <f aca="false">IF($AG335&lt;0,$AG335*1.5,$AG335*3)</f>
        <v>0</v>
      </c>
      <c r="AI335" s="1" t="n">
        <f aca="false">(Q335+S335+U335)*2-(T335+V335)*3</f>
        <v>0</v>
      </c>
      <c r="AJ335" s="2" t="n">
        <f aca="false">AF335+AH335+AI335</f>
        <v>0.325000000000001</v>
      </c>
      <c r="AK335" s="6" t="n">
        <f aca="false">AJ335/(AD335+AE335*1.5+(O335+P335+R335+T335+V335)*3+(Q335+S335+U335)*2)</f>
        <v>0.0109243697478992</v>
      </c>
      <c r="AL335" s="7" t="n">
        <f aca="false">0.5+AK335*4</f>
        <v>0.543697478991597</v>
      </c>
      <c r="AM335" s="3" t="str">
        <f aca="false">IF(AC335="","",IF(AC335="分","分",IF(AJ335=0,"分",IF(AC335="攻",IF(AJ335&gt;0,"一致","不一致"),IF(AJ335&gt;=0,"不一致","一致")))))</f>
        <v>不一致</v>
      </c>
      <c r="AN335" s="8" t="n">
        <f aca="false">IF(AC335="","",ABS(AK335))</f>
        <v>0.0109243697478992</v>
      </c>
      <c r="AO335" s="3" t="n">
        <f aca="false">AP335-AQ335</f>
        <v>1</v>
      </c>
      <c r="AP335" s="1" t="n">
        <v>4</v>
      </c>
      <c r="AQ335" s="2" t="n">
        <v>3</v>
      </c>
      <c r="AR335" s="3" t="s">
        <v>54</v>
      </c>
      <c r="AT335" s="1" t="s">
        <v>53</v>
      </c>
      <c r="AV335" s="17" t="n">
        <f aca="false">IF(AK335&gt;0.5/4,0.5/4,IF(AK335&lt;0.5/-4,0.5/-4,AK335))</f>
        <v>0.0109243697478992</v>
      </c>
      <c r="AW335" s="3" t="n">
        <v>6.5</v>
      </c>
      <c r="AX335" s="9" t="n">
        <f aca="false">AW335*((O335+P335+U335+V335)*3+C335+H335+Q335+R335)/60+1</f>
        <v>3.54583333333333</v>
      </c>
    </row>
    <row r="336" customFormat="false" ht="12.8" hidden="false" customHeight="false" outlineLevel="0" collapsed="false">
      <c r="A336" s="1" t="n">
        <v>335</v>
      </c>
      <c r="B336" s="1" t="n">
        <v>36</v>
      </c>
      <c r="C336" s="1" t="n">
        <v>20.5</v>
      </c>
      <c r="E336" s="1" t="n">
        <v>1</v>
      </c>
      <c r="H336" s="3" t="n">
        <v>13</v>
      </c>
      <c r="J336" s="1" t="n">
        <v>1</v>
      </c>
      <c r="W336" s="3" t="n">
        <v>1</v>
      </c>
      <c r="X336" s="1" t="n">
        <v>1.1</v>
      </c>
      <c r="Y336" s="1" t="n">
        <v>1</v>
      </c>
      <c r="Z336" s="1" t="n">
        <v>1</v>
      </c>
      <c r="AA336" s="2" t="n">
        <v>1</v>
      </c>
      <c r="AB336" s="5" t="s">
        <v>655</v>
      </c>
      <c r="AC336" s="5" t="s">
        <v>122</v>
      </c>
      <c r="AD336" s="3" t="n">
        <f aca="false">$C336+$D336*2+$E336*0.5+$F336+$G336*0.5</f>
        <v>21</v>
      </c>
      <c r="AE336" s="1" t="n">
        <f aca="false">$H336+$I336*3+$J336*0.5+$K336+$L336*0.5+$M336*0.1+$N336*0.2</f>
        <v>13.5</v>
      </c>
      <c r="AF336" s="1" t="n">
        <f aca="false">$AD336*$W336*$AA336-1.5*$AE336*$X336</f>
        <v>-1.275</v>
      </c>
      <c r="AG336" s="1" t="n">
        <f aca="false">$O336*$Y336-2*($P336*$Z336+R336)</f>
        <v>0</v>
      </c>
      <c r="AH336" s="1" t="n">
        <f aca="false">IF($AG336&lt;0,$AG336*1.5,$AG336*3)</f>
        <v>0</v>
      </c>
      <c r="AI336" s="1" t="n">
        <f aca="false">(Q336+S336+U336)*2-(T336+V336)*3</f>
        <v>0</v>
      </c>
      <c r="AJ336" s="2" t="n">
        <f aca="false">AF336+AH336+AI336</f>
        <v>-1.275</v>
      </c>
      <c r="AK336" s="6" t="n">
        <f aca="false">AJ336/(AD336+AE336*1.5+(O336+P336+R336+T336+V336)*3+(Q336+S336+U336)*2)</f>
        <v>-0.030909090909091</v>
      </c>
      <c r="AL336" s="7" t="n">
        <f aca="false">0.5+AK336*4</f>
        <v>0.376363636363636</v>
      </c>
      <c r="AM336" s="3" t="str">
        <f aca="false">IF(AC336="","",IF(AC336="分","分",IF(AJ336=0,"分",IF(AC336="攻",IF(AJ336&gt;0,"一致","不一致"),IF(AJ336&gt;=0,"不一致","一致")))))</f>
        <v>分</v>
      </c>
      <c r="AN336" s="8" t="n">
        <f aca="false">IF(AC336="","",ABS(AK336))</f>
        <v>0.030909090909091</v>
      </c>
      <c r="AO336" s="3" t="n">
        <f aca="false">AP336-AQ336</f>
        <v>-1</v>
      </c>
      <c r="AP336" s="1" t="n">
        <v>3</v>
      </c>
      <c r="AQ336" s="2" t="n">
        <v>4</v>
      </c>
      <c r="AR336" s="3" t="s">
        <v>73</v>
      </c>
      <c r="AT336" s="1" t="s">
        <v>54</v>
      </c>
      <c r="AV336" s="17" t="n">
        <f aca="false">IF(AK336&gt;0.5/4,0.5/4,IF(AK336&lt;0.5/-4,0.5/-4,AK336))</f>
        <v>-0.030909090909091</v>
      </c>
      <c r="AW336" s="3" t="n">
        <v>10</v>
      </c>
      <c r="AX336" s="9" t="n">
        <f aca="false">AW336*((O336+P336+U336+V336)*3+C336+H336+Q336+R336)/60+1</f>
        <v>6.58333333333333</v>
      </c>
    </row>
    <row r="337" customFormat="false" ht="12.8" hidden="false" customHeight="false" outlineLevel="0" collapsed="false">
      <c r="A337" s="1" t="n">
        <v>336</v>
      </c>
      <c r="B337" s="4" t="s">
        <v>656</v>
      </c>
      <c r="C337" s="1" t="n">
        <v>49</v>
      </c>
      <c r="H337" s="3" t="n">
        <v>10</v>
      </c>
      <c r="J337" s="1" t="n">
        <v>1</v>
      </c>
      <c r="O337" s="3" t="n">
        <v>12</v>
      </c>
      <c r="R337" s="1" t="n">
        <v>6</v>
      </c>
      <c r="W337" s="39" t="n">
        <v>0.7</v>
      </c>
      <c r="X337" s="38" t="n">
        <v>1.1</v>
      </c>
      <c r="Y337" s="1" t="n">
        <v>1</v>
      </c>
      <c r="Z337" s="1" t="n">
        <v>1</v>
      </c>
      <c r="AA337" s="2" t="n">
        <v>0.5</v>
      </c>
      <c r="AB337" s="22" t="s">
        <v>657</v>
      </c>
      <c r="AC337" s="5" t="s">
        <v>52</v>
      </c>
      <c r="AD337" s="3" t="n">
        <f aca="false">$C337+$D337*2+$E337*0.5+$F337+$G337*0.5</f>
        <v>49</v>
      </c>
      <c r="AE337" s="1" t="n">
        <f aca="false">$H337+$I337*3+$J337*0.5+$K337+$L337*0.5+$M337*0.1+$N337*0.2</f>
        <v>10.5</v>
      </c>
      <c r="AF337" s="1" t="n">
        <f aca="false">$AD337*$W337*$AA337-1.5*$AE337*$X337</f>
        <v>-0.175000000000004</v>
      </c>
      <c r="AG337" s="1" t="n">
        <f aca="false">$O337*$Y337-2*($P337*$Z337+R337)</f>
        <v>0</v>
      </c>
      <c r="AH337" s="1" t="n">
        <f aca="false">IF($AG337&lt;0,$AG337*1.5,$AG337*3)</f>
        <v>0</v>
      </c>
      <c r="AI337" s="1" t="n">
        <f aca="false">(Q337+S337+U337)*2-(T337+V337)*3</f>
        <v>0</v>
      </c>
      <c r="AJ337" s="2" t="n">
        <f aca="false">AF337+AH337+AI337</f>
        <v>-0.175000000000004</v>
      </c>
      <c r="AK337" s="6" t="n">
        <f aca="false">AJ337/(AD337+AE337*1.5+(O337+P337+R337+T337+V337)*3+(Q337+S337+U337)*2)</f>
        <v>-0.00147368421052635</v>
      </c>
      <c r="AL337" s="7" t="n">
        <f aca="false">0.5+AK337*4</f>
        <v>0.494105263157895</v>
      </c>
      <c r="AM337" s="3" t="str">
        <f aca="false">IF(AC337="","",IF(AC337="分","分",IF(AJ337=0,"分",IF(AC337="攻",IF(AJ337&gt;0,"一致","不一致"),IF(AJ337&gt;=0,"不一致","一致")))))</f>
        <v>一致</v>
      </c>
      <c r="AN337" s="8" t="n">
        <f aca="false">IF(AC337="","",ABS(AK337))</f>
        <v>0.00147368421052635</v>
      </c>
      <c r="AO337" s="3" t="n">
        <f aca="false">AP337-AQ337</f>
        <v>-2</v>
      </c>
      <c r="AP337" s="1" t="n">
        <v>2</v>
      </c>
      <c r="AQ337" s="2" t="n">
        <v>4</v>
      </c>
      <c r="AR337" s="3" t="s">
        <v>53</v>
      </c>
      <c r="AT337" s="1" t="s">
        <v>54</v>
      </c>
      <c r="AV337" s="17" t="n">
        <f aca="false">IF(AK337&gt;0.5/4,0.5/4,IF(AK337&lt;0.5/-4,0.5/-4,AK337))</f>
        <v>-0.00147368421052635</v>
      </c>
      <c r="AW337" s="3" t="n">
        <v>14</v>
      </c>
      <c r="AX337" s="9" t="n">
        <f aca="false">AW337*((O337+P337+U337+V337)*3+C337+H337+Q337+R337)/60+1</f>
        <v>24.5666666666667</v>
      </c>
    </row>
    <row r="338" customFormat="false" ht="12.8" hidden="false" customHeight="false" outlineLevel="0" collapsed="false">
      <c r="A338" s="1" t="n">
        <v>337</v>
      </c>
      <c r="B338" s="4" t="s">
        <v>658</v>
      </c>
      <c r="C338" s="1" t="n">
        <v>18</v>
      </c>
      <c r="E338" s="1" t="n">
        <v>1</v>
      </c>
      <c r="H338" s="3" t="n">
        <v>11</v>
      </c>
      <c r="J338" s="1" t="n">
        <v>1</v>
      </c>
      <c r="L338" s="4" t="n">
        <v>2</v>
      </c>
      <c r="O338" s="37" t="n">
        <v>20</v>
      </c>
      <c r="P338" s="1" t="n">
        <v>9</v>
      </c>
      <c r="S338" s="20" t="n">
        <v>2</v>
      </c>
      <c r="W338" s="3" t="n">
        <v>1</v>
      </c>
      <c r="X338" s="1" t="n">
        <v>1.2</v>
      </c>
      <c r="Y338" s="1" t="n">
        <v>1</v>
      </c>
      <c r="Z338" s="1" t="n">
        <v>1</v>
      </c>
      <c r="AA338" s="2" t="n">
        <v>1</v>
      </c>
      <c r="AB338" s="5" t="s">
        <v>659</v>
      </c>
      <c r="AC338" s="5" t="s">
        <v>58</v>
      </c>
      <c r="AD338" s="3" t="n">
        <f aca="false">$C338+$D338*2+$E338*0.5+$F338+$G338*0.5</f>
        <v>18.5</v>
      </c>
      <c r="AE338" s="1" t="n">
        <f aca="false">$H338+$I338*3+$J338*0.5+$K338+$L338*0.5+$M338*0.1+$N338*0.2</f>
        <v>12.5</v>
      </c>
      <c r="AF338" s="1" t="n">
        <f aca="false">$AD338*$W338*$AA338-1.5*$AE338*$X338</f>
        <v>-4</v>
      </c>
      <c r="AG338" s="1" t="n">
        <f aca="false">$O338*$Y338-2*($P338*$Z338+R338)</f>
        <v>2</v>
      </c>
      <c r="AH338" s="1" t="n">
        <f aca="false">IF($AG338&lt;0,$AG338*1.5,$AG338*3)</f>
        <v>6</v>
      </c>
      <c r="AI338" s="1" t="n">
        <f aca="false">(Q338+S338+U338)*2-(T338+V338)*3</f>
        <v>4</v>
      </c>
      <c r="AJ338" s="2" t="n">
        <f aca="false">AF338+AH338+AI338</f>
        <v>6</v>
      </c>
      <c r="AK338" s="6" t="n">
        <f aca="false">AJ338/(AD338+AE338*1.5+(O338+P338+R338+T338+V338)*3+(Q338+S338+U338)*2)</f>
        <v>0.0467836257309942</v>
      </c>
      <c r="AL338" s="7" t="n">
        <f aca="false">0.5+AK338*4</f>
        <v>0.687134502923977</v>
      </c>
      <c r="AM338" s="3" t="str">
        <f aca="false">IF(AC338="","",IF(AC338="分","分",IF(AJ338=0,"分",IF(AC338="攻",IF(AJ338&gt;0,"一致","不一致"),IF(AJ338&gt;=0,"不一致","一致")))))</f>
        <v>一致</v>
      </c>
      <c r="AN338" s="8" t="n">
        <f aca="false">IF(AC338="","",ABS(AK338))</f>
        <v>0.0467836257309942</v>
      </c>
      <c r="AO338" s="3" t="n">
        <f aca="false">AP338-AQ338</f>
        <v>-1</v>
      </c>
      <c r="AP338" s="1" t="n">
        <v>4</v>
      </c>
      <c r="AQ338" s="2" t="n">
        <v>5</v>
      </c>
      <c r="AR338" s="3" t="s">
        <v>53</v>
      </c>
      <c r="AT338" s="1" t="s">
        <v>54</v>
      </c>
      <c r="AV338" s="17" t="n">
        <f aca="false">IF(AK338&gt;0.5/4,0.5/4,IF(AK338&lt;0.5/-4,0.5/-4,AK338))</f>
        <v>0.0467836257309942</v>
      </c>
      <c r="AW338" s="3" t="n">
        <v>8.5</v>
      </c>
      <c r="AX338" s="9" t="n">
        <f aca="false">AW338*((O338+P338+U338+V338)*3+C338+H338+Q338+R338)/60+1</f>
        <v>17.4333333333333</v>
      </c>
    </row>
    <row r="339" customFormat="false" ht="12.8" hidden="false" customHeight="false" outlineLevel="0" collapsed="false">
      <c r="A339" s="1" t="n">
        <v>338</v>
      </c>
      <c r="B339" s="4" t="s">
        <v>660</v>
      </c>
      <c r="C339" s="1" t="n">
        <v>15</v>
      </c>
      <c r="H339" s="25" t="n">
        <v>14.5</v>
      </c>
      <c r="J339" s="1" t="n">
        <v>1</v>
      </c>
      <c r="W339" s="3" t="n">
        <v>0.9</v>
      </c>
      <c r="X339" s="1" t="n">
        <v>0.6</v>
      </c>
      <c r="Y339" s="1" t="n">
        <v>1</v>
      </c>
      <c r="Z339" s="1" t="n">
        <v>1</v>
      </c>
      <c r="AA339" s="2" t="n">
        <v>1</v>
      </c>
      <c r="AB339" s="5" t="s">
        <v>661</v>
      </c>
      <c r="AC339" s="5" t="s">
        <v>52</v>
      </c>
      <c r="AD339" s="3" t="n">
        <f aca="false">$C339+$D339*2+$E339*0.5+$F339+$G339*0.5</f>
        <v>15</v>
      </c>
      <c r="AE339" s="1" t="n">
        <f aca="false">$H339+$I339*3+$J339*0.5+$K339+$L339*0.5+$M339*0.1+$N339*0.2</f>
        <v>15</v>
      </c>
      <c r="AF339" s="1" t="n">
        <f aca="false">$AD339*$W339*$AA339-1.5*$AE339*$X339</f>
        <v>0</v>
      </c>
      <c r="AG339" s="1" t="n">
        <f aca="false">$O339*$Y339-2*($P339*$Z339+R339)</f>
        <v>0</v>
      </c>
      <c r="AH339" s="1" t="n">
        <f aca="false">IF($AG339&lt;0,$AG339*1.5,$AG339*3)</f>
        <v>0</v>
      </c>
      <c r="AI339" s="1" t="n">
        <f aca="false">(Q339+S339+U339)*2-(T339+V339)*3</f>
        <v>0</v>
      </c>
      <c r="AJ339" s="2" t="n">
        <f aca="false">AF339+AH339+AI339</f>
        <v>0</v>
      </c>
      <c r="AK339" s="6" t="n">
        <f aca="false">AJ339/(AD339+AE339*1.5+(O339+P339+R339+T339+V339)*3+(Q339+S339+U339)*2)</f>
        <v>0</v>
      </c>
      <c r="AL339" s="7" t="n">
        <f aca="false">0.5+AK339*4</f>
        <v>0.5</v>
      </c>
      <c r="AM339" s="3" t="str">
        <f aca="false">IF(AC339="","",IF(AC339="分","分",IF(AJ339=0,"分",IF(AC339="攻",IF(AJ339&gt;0,"一致","不一致"),IF(AJ339&gt;=0,"不一致","一致")))))</f>
        <v>分</v>
      </c>
      <c r="AN339" s="8" t="n">
        <f aca="false">IF(AC339="","",ABS(AK339))</f>
        <v>0</v>
      </c>
      <c r="AO339" s="3" t="n">
        <f aca="false">AP339-AQ339</f>
        <v>-2</v>
      </c>
      <c r="AP339" s="1" t="n">
        <v>3</v>
      </c>
      <c r="AQ339" s="2" t="n">
        <v>5</v>
      </c>
      <c r="AR339" s="3" t="s">
        <v>54</v>
      </c>
      <c r="AT339" s="1" t="s">
        <v>108</v>
      </c>
      <c r="AV339" s="17" t="n">
        <f aca="false">IF(AK339&gt;0.5/4,0.5/4,IF(AK339&lt;0.5/-4,0.5/-4,AK339))</f>
        <v>0</v>
      </c>
      <c r="AW339" s="3" t="n">
        <v>8.5</v>
      </c>
      <c r="AX339" s="9" t="n">
        <f aca="false">AW339*((O339+P339+U339+V339)*3+C339+H339+Q339+R339)/60+1</f>
        <v>5.17916666666667</v>
      </c>
    </row>
    <row r="340" customFormat="false" ht="12.8" hidden="false" customHeight="false" outlineLevel="0" collapsed="false">
      <c r="A340" s="1" t="n">
        <v>339</v>
      </c>
      <c r="B340" s="4" t="s">
        <v>662</v>
      </c>
      <c r="C340" s="1" t="n">
        <v>39</v>
      </c>
      <c r="E340" s="1" t="n">
        <v>1</v>
      </c>
      <c r="F340" s="1" t="n">
        <v>1</v>
      </c>
      <c r="G340" s="2" t="n">
        <v>3</v>
      </c>
      <c r="H340" s="3" t="n">
        <v>20</v>
      </c>
      <c r="J340" s="1" t="n">
        <v>1</v>
      </c>
      <c r="O340" s="37" t="n">
        <v>13</v>
      </c>
      <c r="P340" s="1" t="n">
        <v>3</v>
      </c>
      <c r="R340" s="1" t="n">
        <v>2</v>
      </c>
      <c r="S340" s="20" t="n">
        <v>2</v>
      </c>
      <c r="W340" s="3" t="n">
        <v>0.9</v>
      </c>
      <c r="X340" s="1" t="n">
        <v>1.1</v>
      </c>
      <c r="Y340" s="1" t="n">
        <v>1</v>
      </c>
      <c r="Z340" s="1" t="n">
        <v>1</v>
      </c>
      <c r="AA340" s="2" t="n">
        <v>1</v>
      </c>
      <c r="AB340" s="5" t="s">
        <v>663</v>
      </c>
      <c r="AC340" s="5" t="s">
        <v>58</v>
      </c>
      <c r="AD340" s="3" t="n">
        <f aca="false">$C340+$D340*2+$E340*0.5+$F340+$G340*0.5</f>
        <v>42</v>
      </c>
      <c r="AE340" s="1" t="n">
        <f aca="false">$H340+$I340*3+$J340*0.5+$K340+$L340*0.5+$M340*0.1+$N340*0.2</f>
        <v>20.5</v>
      </c>
      <c r="AF340" s="1" t="n">
        <f aca="false">$AD340*$W340*$AA340-1.5*$AE340*$X340</f>
        <v>3.975</v>
      </c>
      <c r="AG340" s="1" t="n">
        <f aca="false">$O340*$Y340-2*($P340*$Z340+R340)</f>
        <v>3</v>
      </c>
      <c r="AH340" s="1" t="n">
        <f aca="false">IF($AG340&lt;0,$AG340*1.5,$AG340*3)</f>
        <v>9</v>
      </c>
      <c r="AI340" s="1" t="n">
        <f aca="false">(Q340+S340+U340)*2-(T340+V340)*3</f>
        <v>4</v>
      </c>
      <c r="AJ340" s="2" t="n">
        <f aca="false">AF340+AH340+AI340</f>
        <v>16.975</v>
      </c>
      <c r="AK340" s="6" t="n">
        <f aca="false">AJ340/(AD340+AE340*1.5+(O340+P340+R340+T340+V340)*3+(Q340+S340+U340)*2)</f>
        <v>0.129827915869981</v>
      </c>
      <c r="AL340" s="7" t="n">
        <f aca="false">0.5+AK340*4</f>
        <v>1.01931166347992</v>
      </c>
      <c r="AM340" s="3" t="str">
        <f aca="false">IF(AC340="","",IF(AC340="分","分",IF(AJ340=0,"分",IF(AC340="攻",IF(AJ340&gt;0,"一致","不一致"),IF(AJ340&gt;=0,"不一致","一致")))))</f>
        <v>一致</v>
      </c>
      <c r="AN340" s="8" t="n">
        <f aca="false">IF(AC340="","",ABS(AK340))</f>
        <v>0.129827915869981</v>
      </c>
      <c r="AO340" s="3" t="n">
        <f aca="false">AP340-AQ340</f>
        <v>-1</v>
      </c>
      <c r="AP340" s="1" t="n">
        <v>4</v>
      </c>
      <c r="AQ340" s="2" t="n">
        <v>5</v>
      </c>
      <c r="AR340" s="3" t="s">
        <v>53</v>
      </c>
      <c r="AT340" s="1" t="s">
        <v>54</v>
      </c>
      <c r="AV340" s="17" t="n">
        <f aca="false">IF(AK340&gt;0.5/4,0.5/4,IF(AK340&lt;0.5/-4,0.5/-4,AK340))</f>
        <v>0.125</v>
      </c>
      <c r="AW340" s="3" t="n">
        <v>8</v>
      </c>
      <c r="AX340" s="9" t="n">
        <f aca="false">AW340*((O340+P340+U340+V340)*3+C340+H340+Q340+R340)/60+1</f>
        <v>15.5333333333333</v>
      </c>
    </row>
    <row r="341" customFormat="false" ht="12.8" hidden="false" customHeight="false" outlineLevel="0" collapsed="false">
      <c r="A341" s="1" t="n">
        <v>340</v>
      </c>
      <c r="B341" s="1" t="s">
        <v>664</v>
      </c>
      <c r="C341" s="1" t="n">
        <v>6</v>
      </c>
      <c r="E341" s="1" t="n">
        <v>1</v>
      </c>
      <c r="G341" s="2" t="n">
        <v>3</v>
      </c>
      <c r="H341" s="3" t="n">
        <v>6</v>
      </c>
      <c r="N341" s="2" t="n">
        <v>4</v>
      </c>
      <c r="O341" s="3" t="n">
        <v>2</v>
      </c>
      <c r="R341" s="1" t="n">
        <v>1</v>
      </c>
      <c r="W341" s="3" t="n">
        <v>1</v>
      </c>
      <c r="X341" s="1" t="n">
        <v>0.9</v>
      </c>
      <c r="Y341" s="48" t="n">
        <v>1.5</v>
      </c>
      <c r="Z341" s="1" t="n">
        <v>1</v>
      </c>
      <c r="AA341" s="2" t="n">
        <v>0.75</v>
      </c>
      <c r="AB341" s="32" t="s">
        <v>665</v>
      </c>
      <c r="AC341" s="5" t="s">
        <v>52</v>
      </c>
      <c r="AD341" s="3" t="n">
        <f aca="false">$C341+$D341*2+$E341*0.5+$F341+$G341*0.5</f>
        <v>8</v>
      </c>
      <c r="AE341" s="1" t="n">
        <f aca="false">$H341+$I341*3+$J341*0.5+$K341+$L341*0.5+$M341*0.1+$N341*0.2</f>
        <v>6.8</v>
      </c>
      <c r="AF341" s="1" t="n">
        <f aca="false">$AD341*$W341*$AA341-1.5*$AE341*$X341</f>
        <v>-3.18</v>
      </c>
      <c r="AG341" s="1" t="n">
        <f aca="false">$O341*$Y341-2*($P341*$Z341+R341)</f>
        <v>1</v>
      </c>
      <c r="AH341" s="1" t="n">
        <f aca="false">IF($AG341&lt;0,$AG341*1.5,$AG341*3)</f>
        <v>3</v>
      </c>
      <c r="AI341" s="1" t="n">
        <f aca="false">(Q341+S341+U341)*2-(T341+V341)*3</f>
        <v>0</v>
      </c>
      <c r="AJ341" s="2" t="n">
        <f aca="false">AF341+AH341+AI341</f>
        <v>-0.18</v>
      </c>
      <c r="AK341" s="6" t="n">
        <f aca="false">AJ341/(AD341+AE341*1.5+(O341+P341+R341+T341+V341)*3+(Q341+S341+U341)*2)</f>
        <v>-0.00661764705882352</v>
      </c>
      <c r="AL341" s="7" t="n">
        <f aca="false">0.5+AK341*4</f>
        <v>0.473529411764706</v>
      </c>
      <c r="AM341" s="3" t="str">
        <f aca="false">IF(AC341="","",IF(AC341="分","分",IF(AJ341=0,"分",IF(AC341="攻",IF(AJ341&gt;0,"一致","不一致"),IF(AJ341&gt;=0,"不一致","一致")))))</f>
        <v>一致</v>
      </c>
      <c r="AN341" s="8" t="n">
        <f aca="false">IF(AC341="","",ABS(AK341))</f>
        <v>0.00661764705882352</v>
      </c>
      <c r="AO341" s="3" t="n">
        <f aca="false">AP341-AQ341</f>
        <v>1</v>
      </c>
      <c r="AP341" s="1" t="n">
        <v>3</v>
      </c>
      <c r="AQ341" s="2" t="n">
        <v>2</v>
      </c>
      <c r="AR341" s="3" t="s">
        <v>97</v>
      </c>
      <c r="AT341" s="1" t="s">
        <v>53</v>
      </c>
      <c r="AV341" s="17" t="n">
        <f aca="false">IF(AK341&gt;0.5/4,0.5/4,IF(AK341&lt;0.5/-4,0.5/-4,AK341))</f>
        <v>-0.00661764705882352</v>
      </c>
      <c r="AW341" s="3" t="n">
        <v>6</v>
      </c>
      <c r="AX341" s="9" t="n">
        <f aca="false">AW341*((O341+P341+U341+V341)*3+C341+H341+Q341+R341)/60+1</f>
        <v>2.9</v>
      </c>
    </row>
    <row r="342" customFormat="false" ht="12.8" hidden="false" customHeight="false" outlineLevel="0" collapsed="false">
      <c r="A342" s="1" t="n">
        <v>341</v>
      </c>
      <c r="B342" s="1" t="s">
        <v>666</v>
      </c>
      <c r="C342" s="1" t="n">
        <v>42</v>
      </c>
      <c r="E342" s="1" t="n">
        <v>1</v>
      </c>
      <c r="H342" s="3" t="n">
        <v>12</v>
      </c>
      <c r="J342" s="1" t="n">
        <v>1</v>
      </c>
      <c r="W342" s="3" t="n">
        <v>0.9</v>
      </c>
      <c r="X342" s="1" t="n">
        <v>1</v>
      </c>
      <c r="Y342" s="1" t="n">
        <v>1</v>
      </c>
      <c r="Z342" s="1" t="n">
        <v>1</v>
      </c>
      <c r="AA342" s="2" t="n">
        <v>0.5</v>
      </c>
      <c r="AB342" s="22" t="s">
        <v>667</v>
      </c>
      <c r="AC342" s="5" t="s">
        <v>52</v>
      </c>
      <c r="AD342" s="3" t="n">
        <f aca="false">$C342+$D342*2+$E342*0.5+$F342+$G342*0.5</f>
        <v>42.5</v>
      </c>
      <c r="AE342" s="1" t="n">
        <f aca="false">$H342+$I342*3+$J342*0.5+$K342+$L342*0.5+$M342*0.1+$N342*0.2</f>
        <v>12.5</v>
      </c>
      <c r="AF342" s="1" t="n">
        <f aca="false">$AD342*$W342*$AA342-1.5*$AE342*$X342</f>
        <v>0.375</v>
      </c>
      <c r="AG342" s="1" t="n">
        <f aca="false">$O342*$Y342-2*($P342*$Z342+R342)</f>
        <v>0</v>
      </c>
      <c r="AH342" s="1" t="n">
        <f aca="false">IF($AG342&lt;0,$AG342*1.5,$AG342*3)</f>
        <v>0</v>
      </c>
      <c r="AI342" s="1" t="n">
        <f aca="false">(Q342+S342+U342)*2-(T342+V342)*3</f>
        <v>0</v>
      </c>
      <c r="AJ342" s="2" t="n">
        <f aca="false">AF342+AH342+AI342</f>
        <v>0.375</v>
      </c>
      <c r="AK342" s="6" t="n">
        <f aca="false">AJ342/(AD342+AE342*1.5+(O342+P342+R342+T342+V342)*3+(Q342+S342+U342)*2)</f>
        <v>0.00612244897959184</v>
      </c>
      <c r="AL342" s="7" t="n">
        <f aca="false">0.5+AK342*4</f>
        <v>0.524489795918367</v>
      </c>
      <c r="AM342" s="3" t="str">
        <f aca="false">IF(AC342="","",IF(AC342="分","分",IF(AJ342=0,"分",IF(AC342="攻",IF(AJ342&gt;0,"一致","不一致"),IF(AJ342&gt;=0,"不一致","一致")))))</f>
        <v>不一致</v>
      </c>
      <c r="AN342" s="8" t="n">
        <f aca="false">IF(AC342="","",ABS(AK342))</f>
        <v>0.00612244897959184</v>
      </c>
      <c r="AO342" s="3" t="n">
        <f aca="false">AP342-AQ342</f>
        <v>1</v>
      </c>
      <c r="AP342" s="1" t="n">
        <v>5</v>
      </c>
      <c r="AQ342" s="2" t="n">
        <v>4</v>
      </c>
      <c r="AR342" s="3" t="s">
        <v>53</v>
      </c>
      <c r="AT342" s="1" t="s">
        <v>54</v>
      </c>
      <c r="AV342" s="17" t="n">
        <f aca="false">IF(AK342&gt;0.5/4,0.5/4,IF(AK342&lt;0.5/-4,0.5/-4,AK342))</f>
        <v>0.00612244897959184</v>
      </c>
      <c r="AW342" s="3" t="n">
        <v>10</v>
      </c>
      <c r="AX342" s="9" t="n">
        <f aca="false">AW342*((O342+P342+U342+V342)*3+C342+H342+Q342+R342)/60+1</f>
        <v>10</v>
      </c>
    </row>
    <row r="343" customFormat="false" ht="12.8" hidden="false" customHeight="false" outlineLevel="0" collapsed="false">
      <c r="A343" s="1" t="n">
        <v>342</v>
      </c>
      <c r="B343" s="1" t="s">
        <v>668</v>
      </c>
      <c r="C343" s="1" t="n">
        <v>12</v>
      </c>
      <c r="H343" s="3" t="n">
        <v>10</v>
      </c>
      <c r="L343" s="4" t="n">
        <v>2</v>
      </c>
      <c r="O343" s="3" t="n">
        <v>3</v>
      </c>
      <c r="P343" s="1" t="n">
        <v>3</v>
      </c>
      <c r="W343" s="3" t="n">
        <v>0.9</v>
      </c>
      <c r="X343" s="1" t="n">
        <v>1</v>
      </c>
      <c r="Y343" s="1" t="n">
        <v>1</v>
      </c>
      <c r="Z343" s="1" t="n">
        <v>0.25</v>
      </c>
      <c r="AA343" s="2" t="n">
        <v>1</v>
      </c>
      <c r="AB343" s="5" t="s">
        <v>669</v>
      </c>
      <c r="AC343" s="5" t="s">
        <v>52</v>
      </c>
      <c r="AD343" s="3" t="n">
        <f aca="false">$C343+$D343*2+$E343*0.5+$F343+$G343*0.5</f>
        <v>12</v>
      </c>
      <c r="AE343" s="1" t="n">
        <f aca="false">$H343+$I343*3+$J343*0.5+$K343+$L343*0.5+$M343*0.1+$N343*0.2</f>
        <v>11</v>
      </c>
      <c r="AF343" s="1" t="n">
        <f aca="false">$AD343*$W343*$AA343-1.5*$AE343*$X343</f>
        <v>-5.7</v>
      </c>
      <c r="AG343" s="1" t="n">
        <f aca="false">$O343*$Y343-2*($P343*$Z343+R343)</f>
        <v>1.5</v>
      </c>
      <c r="AH343" s="1" t="n">
        <f aca="false">IF($AG343&lt;0,$AG343*1.5,$AG343*3)</f>
        <v>4.5</v>
      </c>
      <c r="AI343" s="1" t="n">
        <f aca="false">(Q343+S343+U343)*2-(T343+V343)*3</f>
        <v>0</v>
      </c>
      <c r="AJ343" s="2" t="n">
        <f aca="false">AF343+AH343+AI343</f>
        <v>-1.2</v>
      </c>
      <c r="AK343" s="6" t="n">
        <f aca="false">AJ343/(AD343+AE343*1.5+(O343+P343+R343+T343+V343)*3+(Q343+S343+U343)*2)</f>
        <v>-0.0258064516129032</v>
      </c>
      <c r="AL343" s="7" t="n">
        <f aca="false">0.5+AK343*4</f>
        <v>0.396774193548387</v>
      </c>
      <c r="AM343" s="3" t="str">
        <f aca="false">IF(AC343="","",IF(AC343="分","分",IF(AJ343=0,"分",IF(AC343="攻",IF(AJ343&gt;0,"一致","不一致"),IF(AJ343&gt;=0,"不一致","一致")))))</f>
        <v>一致</v>
      </c>
      <c r="AN343" s="8" t="n">
        <f aca="false">IF(AC343="","",ABS(AK343))</f>
        <v>0.0258064516129032</v>
      </c>
      <c r="AO343" s="3" t="n">
        <f aca="false">AP343-AQ343</f>
        <v>-1</v>
      </c>
      <c r="AP343" s="1" t="n">
        <v>3</v>
      </c>
      <c r="AQ343" s="2" t="n">
        <v>4</v>
      </c>
      <c r="AR343" s="3" t="s">
        <v>143</v>
      </c>
      <c r="AT343" s="1" t="s">
        <v>54</v>
      </c>
      <c r="AV343" s="17" t="n">
        <f aca="false">IF(AK343&gt;0.5/4,0.5/4,IF(AK343&lt;0.5/-4,0.5/-4,AK343))</f>
        <v>-0.0258064516129032</v>
      </c>
      <c r="AW343" s="3" t="n">
        <v>9</v>
      </c>
      <c r="AX343" s="9" t="n">
        <f aca="false">AW343*((O343+P343+U343+V343)*3+C343+H343+Q343+R343)/60+1</f>
        <v>7</v>
      </c>
    </row>
    <row r="344" customFormat="false" ht="12.8" hidden="false" customHeight="false" outlineLevel="0" collapsed="false">
      <c r="A344" s="1" t="n">
        <v>343</v>
      </c>
      <c r="B344" s="1" t="n">
        <v>89</v>
      </c>
      <c r="C344" s="1" t="n">
        <v>20</v>
      </c>
      <c r="H344" s="3" t="n">
        <v>10.5</v>
      </c>
      <c r="P344" s="1" t="n">
        <v>6</v>
      </c>
      <c r="W344" s="3" t="n">
        <v>1</v>
      </c>
      <c r="X344" s="1" t="n">
        <v>1</v>
      </c>
      <c r="Y344" s="1" t="n">
        <v>1</v>
      </c>
      <c r="Z344" s="1" t="n">
        <v>1</v>
      </c>
      <c r="AA344" s="2" t="n">
        <v>1.5</v>
      </c>
      <c r="AB344" s="18" t="s">
        <v>670</v>
      </c>
      <c r="AC344" s="5" t="s">
        <v>52</v>
      </c>
      <c r="AD344" s="3" t="n">
        <f aca="false">$C344+$D344*2+$E344*0.5+$F344+$G344*0.5</f>
        <v>20</v>
      </c>
      <c r="AE344" s="1" t="n">
        <f aca="false">$H344+$I344*3+$J344*0.5+$K344+$L344*0.5+$M344*0.1+$N344*0.2</f>
        <v>10.5</v>
      </c>
      <c r="AF344" s="1" t="n">
        <f aca="false">$AD344*$W344*$AA344-1.5*$AE344*$X344</f>
        <v>14.25</v>
      </c>
      <c r="AG344" s="1" t="n">
        <f aca="false">$O344*$Y344-2*($P344*$Z344+R344)</f>
        <v>-12</v>
      </c>
      <c r="AH344" s="1" t="n">
        <f aca="false">IF($AG344&lt;0,$AG344*1.5,$AG344*3)</f>
        <v>-18</v>
      </c>
      <c r="AI344" s="1" t="n">
        <f aca="false">(Q344+S344+U344)*2-(T344+V344)*3</f>
        <v>0</v>
      </c>
      <c r="AJ344" s="2" t="n">
        <f aca="false">AF344+AH344+AI344</f>
        <v>-3.75</v>
      </c>
      <c r="AK344" s="6" t="n">
        <f aca="false">AJ344/(AD344+AE344*1.5+(O344+P344+R344+T344+V344)*3+(Q344+S344+U344)*2)</f>
        <v>-0.0697674418604651</v>
      </c>
      <c r="AL344" s="7" t="n">
        <f aca="false">0.5+AK344*4</f>
        <v>0.22093023255814</v>
      </c>
      <c r="AM344" s="3" t="str">
        <f aca="false">IF(AC344="","",IF(AC344="分","分",IF(AJ344=0,"分",IF(AC344="攻",IF(AJ344&gt;0,"一致","不一致"),IF(AJ344&gt;=0,"不一致","一致")))))</f>
        <v>一致</v>
      </c>
      <c r="AN344" s="8" t="n">
        <f aca="false">IF(AC344="","",ABS(AK344))</f>
        <v>0.0697674418604651</v>
      </c>
      <c r="AO344" s="3" t="n">
        <f aca="false">AP344-AQ344</f>
        <v>1</v>
      </c>
      <c r="AP344" s="1" t="n">
        <v>3</v>
      </c>
      <c r="AQ344" s="2" t="n">
        <v>2</v>
      </c>
      <c r="AR344" s="3" t="s">
        <v>54</v>
      </c>
      <c r="AT344" s="1" t="s">
        <v>90</v>
      </c>
      <c r="AV344" s="17" t="n">
        <f aca="false">IF(AK344&gt;0.5/4,0.5/4,IF(AK344&lt;0.5/-4,0.5/-4,AK344))</f>
        <v>-0.0697674418604651</v>
      </c>
      <c r="AW344" s="3" t="n">
        <v>8</v>
      </c>
      <c r="AX344" s="9" t="n">
        <f aca="false">AW344*((O344+P344+U344+V344)*3+C344+H344+Q344+R344)/60+1</f>
        <v>7.46666666666667</v>
      </c>
    </row>
    <row r="345" customFormat="false" ht="12.8" hidden="false" customHeight="false" outlineLevel="0" collapsed="false">
      <c r="A345" s="1" t="n">
        <v>344</v>
      </c>
      <c r="B345" s="1" t="s">
        <v>671</v>
      </c>
      <c r="C345" s="1" t="n">
        <v>14</v>
      </c>
      <c r="H345" s="3" t="n">
        <v>13</v>
      </c>
      <c r="J345" s="1" t="n">
        <v>1</v>
      </c>
      <c r="O345" s="3" t="n">
        <v>8</v>
      </c>
      <c r="R345" s="1" t="n">
        <v>1</v>
      </c>
      <c r="W345" s="3" t="n">
        <v>1</v>
      </c>
      <c r="X345" s="1" t="n">
        <v>1.1</v>
      </c>
      <c r="Y345" s="1" t="n">
        <v>1</v>
      </c>
      <c r="Z345" s="1" t="n">
        <v>1</v>
      </c>
      <c r="AA345" s="2" t="n">
        <v>1</v>
      </c>
      <c r="AC345" s="5" t="s">
        <v>58</v>
      </c>
      <c r="AD345" s="3" t="n">
        <f aca="false">$C345+$D345*2+$E345*0.5+$F345+$G345*0.5</f>
        <v>14</v>
      </c>
      <c r="AE345" s="1" t="n">
        <f aca="false">$H345+$I345*3+$J345*0.5+$K345+$L345*0.5+$M345*0.1+$N345*0.2</f>
        <v>13.5</v>
      </c>
      <c r="AF345" s="1" t="n">
        <f aca="false">$AD345*$W345*$AA345-1.5*$AE345*$X345</f>
        <v>-8.275</v>
      </c>
      <c r="AG345" s="1" t="n">
        <f aca="false">$O345*$Y345-2*($P345*$Z345+R345)</f>
        <v>6</v>
      </c>
      <c r="AH345" s="1" t="n">
        <f aca="false">IF($AG345&lt;0,$AG345*1.5,$AG345*3)</f>
        <v>18</v>
      </c>
      <c r="AI345" s="1" t="n">
        <f aca="false">(Q345+S345+U345)*2-(T345+V345)*3</f>
        <v>0</v>
      </c>
      <c r="AJ345" s="2" t="n">
        <f aca="false">AF345+AH345+AI345</f>
        <v>9.725</v>
      </c>
      <c r="AK345" s="6" t="n">
        <f aca="false">AJ345/(AD345+AE345*1.5+(O345+P345+R345+T345+V345)*3+(Q345+S345+U345)*2)</f>
        <v>0.158775510204082</v>
      </c>
      <c r="AL345" s="7" t="n">
        <f aca="false">0.5+AK345*4</f>
        <v>1.13510204081633</v>
      </c>
      <c r="AM345" s="3" t="str">
        <f aca="false">IF(AC345="","",IF(AC345="分","分",IF(AJ345=0,"分",IF(AC345="攻",IF(AJ345&gt;0,"一致","不一致"),IF(AJ345&gt;=0,"不一致","一致")))))</f>
        <v>一致</v>
      </c>
      <c r="AN345" s="8" t="n">
        <f aca="false">IF(AC345="","",ABS(AK345))</f>
        <v>0.158775510204082</v>
      </c>
      <c r="AO345" s="3" t="n">
        <f aca="false">AP345-AQ345</f>
        <v>-1</v>
      </c>
      <c r="AP345" s="1" t="n">
        <v>3</v>
      </c>
      <c r="AQ345" s="2" t="n">
        <v>4</v>
      </c>
      <c r="AR345" s="3" t="s">
        <v>59</v>
      </c>
      <c r="AT345" s="1" t="s">
        <v>54</v>
      </c>
      <c r="AV345" s="17" t="n">
        <f aca="false">IF(AK345&gt;0.5/4,0.5/4,IF(AK345&lt;0.5/-4,0.5/-4,AK345))</f>
        <v>0.125</v>
      </c>
      <c r="AW345" s="3" t="n">
        <v>8.5</v>
      </c>
      <c r="AX345" s="9" t="n">
        <f aca="false">AW345*((O345+P345+U345+V345)*3+C345+H345+Q345+R345)/60+1</f>
        <v>8.36666666666667</v>
      </c>
    </row>
    <row r="346" customFormat="false" ht="12.8" hidden="false" customHeight="false" outlineLevel="0" collapsed="false">
      <c r="A346" s="1" t="n">
        <v>345</v>
      </c>
      <c r="B346" s="4" t="s">
        <v>672</v>
      </c>
      <c r="C346" s="1" t="n">
        <v>12</v>
      </c>
      <c r="H346" s="3" t="n">
        <v>8</v>
      </c>
      <c r="J346" s="1" t="n">
        <v>1</v>
      </c>
      <c r="M346" s="4" t="n">
        <v>20</v>
      </c>
      <c r="O346" s="3" t="n">
        <v>3</v>
      </c>
      <c r="R346" s="1" t="n">
        <v>1</v>
      </c>
      <c r="W346" s="3" t="n">
        <v>1</v>
      </c>
      <c r="X346" s="1" t="n">
        <v>1</v>
      </c>
      <c r="Y346" s="1" t="n">
        <v>1</v>
      </c>
      <c r="Z346" s="1" t="n">
        <v>1</v>
      </c>
      <c r="AA346" s="2" t="n">
        <v>1</v>
      </c>
      <c r="AC346" s="5" t="s">
        <v>52</v>
      </c>
      <c r="AD346" s="3" t="n">
        <f aca="false">$C346+$D346*2+$E346*0.5+$F346+$G346*0.5</f>
        <v>12</v>
      </c>
      <c r="AE346" s="1" t="n">
        <f aca="false">$H346+$I346*3+$J346*0.5+$K346+$L346*0.5+$M346*0.1+$N346*0.2</f>
        <v>10.5</v>
      </c>
      <c r="AF346" s="1" t="n">
        <f aca="false">$AD346*$W346*$AA346-1.5*$AE346*$X346</f>
        <v>-3.75</v>
      </c>
      <c r="AG346" s="1" t="n">
        <f aca="false">$O346*$Y346-2*($P346*$Z346+R346)</f>
        <v>1</v>
      </c>
      <c r="AH346" s="1" t="n">
        <f aca="false">IF($AG346&lt;0,$AG346*1.5,$AG346*3)</f>
        <v>3</v>
      </c>
      <c r="AI346" s="1" t="n">
        <f aca="false">(Q346+S346+U346)*2-(T346+V346)*3</f>
        <v>0</v>
      </c>
      <c r="AJ346" s="2" t="n">
        <f aca="false">AF346+AH346+AI346</f>
        <v>-0.75</v>
      </c>
      <c r="AK346" s="6" t="n">
        <f aca="false">AJ346/(AD346+AE346*1.5+(O346+P346+R346+T346+V346)*3+(Q346+S346+U346)*2)</f>
        <v>-0.0188679245283019</v>
      </c>
      <c r="AL346" s="7" t="n">
        <f aca="false">0.5+AK346*4</f>
        <v>0.424528301886792</v>
      </c>
      <c r="AM346" s="3" t="str">
        <f aca="false">IF(AC346="","",IF(AC346="分","分",IF(AJ346=0,"分",IF(AC346="攻",IF(AJ346&gt;0,"一致","不一致"),IF(AJ346&gt;=0,"不一致","一致")))))</f>
        <v>一致</v>
      </c>
      <c r="AN346" s="8" t="n">
        <f aca="false">IF(AC346="","",ABS(AK346))</f>
        <v>0.0188679245283019</v>
      </c>
      <c r="AO346" s="3" t="n">
        <f aca="false">AP346-AQ346</f>
        <v>-1</v>
      </c>
      <c r="AP346" s="1" t="n">
        <v>3</v>
      </c>
      <c r="AQ346" s="2" t="n">
        <v>4</v>
      </c>
      <c r="AR346" s="3" t="s">
        <v>143</v>
      </c>
      <c r="AT346" s="1" t="s">
        <v>54</v>
      </c>
      <c r="AV346" s="17" t="n">
        <f aca="false">IF(AK346&gt;0.5/4,0.5/4,IF(AK346&lt;0.5/-4,0.5/-4,AK346))</f>
        <v>-0.0188679245283019</v>
      </c>
      <c r="AW346" s="3" t="n">
        <v>6.5</v>
      </c>
      <c r="AX346" s="9" t="n">
        <f aca="false">AW346*((O346+P346+U346+V346)*3+C346+H346+Q346+R346)/60+1</f>
        <v>4.25</v>
      </c>
    </row>
    <row r="347" customFormat="false" ht="12.8" hidden="false" customHeight="false" outlineLevel="0" collapsed="false">
      <c r="A347" s="1" t="n">
        <v>346</v>
      </c>
      <c r="B347" s="1" t="s">
        <v>673</v>
      </c>
      <c r="C347" s="1" t="n">
        <v>11</v>
      </c>
      <c r="H347" s="3" t="n">
        <v>8</v>
      </c>
      <c r="J347" s="1" t="n">
        <v>1</v>
      </c>
      <c r="O347" s="3" t="n">
        <v>3</v>
      </c>
      <c r="R347" s="20" t="n">
        <v>1.5</v>
      </c>
      <c r="W347" s="3" t="n">
        <v>1</v>
      </c>
      <c r="X347" s="36" t="n">
        <v>1.2</v>
      </c>
      <c r="Y347" s="1" t="n">
        <v>1</v>
      </c>
      <c r="Z347" s="1" t="n">
        <v>1</v>
      </c>
      <c r="AA347" s="2" t="n">
        <v>0.75</v>
      </c>
      <c r="AB347" s="19" t="s">
        <v>674</v>
      </c>
      <c r="AC347" s="5" t="s">
        <v>52</v>
      </c>
      <c r="AD347" s="3" t="n">
        <f aca="false">$C347+$D347*2+$E347*0.5+$F347+$G347*0.5</f>
        <v>11</v>
      </c>
      <c r="AE347" s="1" t="n">
        <f aca="false">$H347+$I347*3+$J347*0.5+$K347+$L347*0.5+$M347*0.1+$N347*0.2</f>
        <v>8.5</v>
      </c>
      <c r="AF347" s="1" t="n">
        <f aca="false">$AD347*$W347*$AA347-1.5*$AE347*$X347</f>
        <v>-7.05</v>
      </c>
      <c r="AG347" s="1" t="n">
        <f aca="false">$O347*$Y347-2*($P347*$Z347+R347)</f>
        <v>0</v>
      </c>
      <c r="AH347" s="1" t="n">
        <f aca="false">IF($AG347&lt;0,$AG347*1.5,$AG347*3)</f>
        <v>0</v>
      </c>
      <c r="AI347" s="1" t="n">
        <f aca="false">(Q347+S347+U347)*2-(T347+V347)*3</f>
        <v>0</v>
      </c>
      <c r="AJ347" s="2" t="n">
        <f aca="false">AF347+AH347+AI347</f>
        <v>-7.05</v>
      </c>
      <c r="AK347" s="6" t="n">
        <f aca="false">AJ347/(AD347+AE347*1.5+(O347+P347+R347+T347+V347)*3+(Q347+S347+U347)*2)</f>
        <v>-0.189261744966443</v>
      </c>
      <c r="AL347" s="7" t="n">
        <f aca="false">0.5+AK347*4</f>
        <v>-0.257046979865772</v>
      </c>
      <c r="AM347" s="3" t="str">
        <f aca="false">IF(AC347="","",IF(AC347="分","分",IF(AJ347=0,"分",IF(AC347="攻",IF(AJ347&gt;0,"一致","不一致"),IF(AJ347&gt;=0,"不一致","一致")))))</f>
        <v>一致</v>
      </c>
      <c r="AN347" s="8" t="n">
        <f aca="false">IF(AC347="","",ABS(AK347))</f>
        <v>0.189261744966443</v>
      </c>
      <c r="AO347" s="3" t="n">
        <f aca="false">AP347-AQ347</f>
        <v>-2</v>
      </c>
      <c r="AP347" s="1" t="n">
        <v>3</v>
      </c>
      <c r="AQ347" s="2" t="n">
        <v>5</v>
      </c>
      <c r="AR347" s="3" t="s">
        <v>54</v>
      </c>
      <c r="AT347" s="1" t="s">
        <v>73</v>
      </c>
      <c r="AV347" s="17" t="n">
        <f aca="false">IF(AK347&gt;0.5/4,0.5/4,IF(AK347&lt;0.5/-4,0.5/-4,AK347))</f>
        <v>-0.125</v>
      </c>
      <c r="AW347" s="3" t="n">
        <v>5</v>
      </c>
      <c r="AX347" s="9" t="n">
        <f aca="false">AW347*((O347+P347+U347+V347)*3+C347+H347+Q347+R347)/60+1</f>
        <v>3.45833333333333</v>
      </c>
    </row>
    <row r="348" customFormat="false" ht="12.8" hidden="false" customHeight="false" outlineLevel="0" collapsed="false">
      <c r="A348" s="1" t="n">
        <v>347</v>
      </c>
      <c r="B348" s="1" t="s">
        <v>675</v>
      </c>
      <c r="C348" s="1" t="n">
        <v>15</v>
      </c>
      <c r="E348" s="1" t="n">
        <v>1</v>
      </c>
      <c r="F348" s="1" t="n">
        <v>1</v>
      </c>
      <c r="G348" s="2" t="n">
        <v>2</v>
      </c>
      <c r="H348" s="3" t="n">
        <v>14</v>
      </c>
      <c r="J348" s="1" t="n">
        <v>1</v>
      </c>
      <c r="N348" s="2" t="n">
        <v>5</v>
      </c>
      <c r="O348" s="3" t="n">
        <v>6</v>
      </c>
      <c r="P348" s="1" t="n">
        <v>4</v>
      </c>
      <c r="R348" s="20" t="n">
        <v>2.5</v>
      </c>
      <c r="W348" s="3" t="n">
        <v>1</v>
      </c>
      <c r="X348" s="1" t="n">
        <v>1</v>
      </c>
      <c r="Y348" s="1" t="n">
        <v>1</v>
      </c>
      <c r="Z348" s="1" t="n">
        <v>0.5</v>
      </c>
      <c r="AA348" s="2" t="n">
        <v>1.5</v>
      </c>
      <c r="AB348" s="18" t="s">
        <v>676</v>
      </c>
      <c r="AC348" s="5" t="s">
        <v>52</v>
      </c>
      <c r="AD348" s="3" t="n">
        <f aca="false">$C348+$D348*2+$E348*0.5+$F348+$G348*0.5</f>
        <v>17.5</v>
      </c>
      <c r="AE348" s="1" t="n">
        <f aca="false">$H348+$I348*3+$J348*0.5+$K348+$L348*0.5+$M348*0.1+$N348*0.2</f>
        <v>15.5</v>
      </c>
      <c r="AF348" s="1" t="n">
        <f aca="false">$AD348*$W348*$AA348-1.5*$AE348*$X348</f>
        <v>3</v>
      </c>
      <c r="AG348" s="1" t="n">
        <f aca="false">$O348*$Y348-2*($P348*$Z348+R348)</f>
        <v>-3</v>
      </c>
      <c r="AH348" s="1" t="n">
        <f aca="false">IF($AG348&lt;0,$AG348*1.5,$AG348*3)</f>
        <v>-4.5</v>
      </c>
      <c r="AI348" s="1" t="n">
        <f aca="false">(Q348+S348+U348)*2-(T348+V348)*3</f>
        <v>0</v>
      </c>
      <c r="AJ348" s="2" t="n">
        <f aca="false">AF348+AH348+AI348</f>
        <v>-1.5</v>
      </c>
      <c r="AK348" s="6" t="n">
        <f aca="false">AJ348/(AD348+AE348*1.5+(O348+P348+R348+T348+V348)*3+(Q348+S348+U348)*2)</f>
        <v>-0.0191693290734824</v>
      </c>
      <c r="AL348" s="7" t="n">
        <f aca="false">0.5+AK348*4</f>
        <v>0.42332268370607</v>
      </c>
      <c r="AM348" s="3" t="str">
        <f aca="false">IF(AC348="","",IF(AC348="分","分",IF(AJ348=0,"分",IF(AC348="攻",IF(AJ348&gt;0,"一致","不一致"),IF(AJ348&gt;=0,"不一致","一致")))))</f>
        <v>一致</v>
      </c>
      <c r="AN348" s="8" t="n">
        <f aca="false">IF(AC348="","",ABS(AK348))</f>
        <v>0.0191693290734824</v>
      </c>
      <c r="AO348" s="3" t="n">
        <f aca="false">AP348-AQ348</f>
        <v>0</v>
      </c>
      <c r="AP348" s="1" t="n">
        <v>3</v>
      </c>
      <c r="AQ348" s="2" t="n">
        <v>3</v>
      </c>
      <c r="AR348" s="3" t="s">
        <v>59</v>
      </c>
      <c r="AT348" s="1" t="s">
        <v>54</v>
      </c>
      <c r="AV348" s="17" t="n">
        <f aca="false">IF(AK348&gt;0.5/4,0.5/4,IF(AK348&lt;0.5/-4,0.5/-4,AK348))</f>
        <v>-0.0191693290734824</v>
      </c>
      <c r="AW348" s="3" t="n">
        <v>7.5</v>
      </c>
      <c r="AX348" s="9" t="n">
        <f aca="false">AW348*((O348+P348+U348+V348)*3+C348+H348+Q348+R348)/60+1</f>
        <v>8.6875</v>
      </c>
    </row>
    <row r="349" customFormat="false" ht="12.8" hidden="false" customHeight="false" outlineLevel="0" collapsed="false">
      <c r="A349" s="1" t="n">
        <v>348</v>
      </c>
      <c r="B349" s="1" t="s">
        <v>677</v>
      </c>
      <c r="C349" s="1" t="n">
        <v>11</v>
      </c>
      <c r="H349" s="3" t="n">
        <v>12</v>
      </c>
      <c r="O349" s="3" t="n">
        <v>4</v>
      </c>
      <c r="P349" s="1" t="n">
        <v>1</v>
      </c>
      <c r="W349" s="3" t="n">
        <v>1</v>
      </c>
      <c r="X349" s="1" t="n">
        <v>1</v>
      </c>
      <c r="Y349" s="1" t="n">
        <v>1</v>
      </c>
      <c r="Z349" s="1" t="n">
        <v>0.25</v>
      </c>
      <c r="AA349" s="2" t="n">
        <v>0.5</v>
      </c>
      <c r="AB349" s="22" t="s">
        <v>678</v>
      </c>
      <c r="AC349" s="5" t="s">
        <v>58</v>
      </c>
      <c r="AD349" s="3" t="n">
        <f aca="false">$C349+$D349*2+$E349*0.5+$F349+$G349*0.5</f>
        <v>11</v>
      </c>
      <c r="AE349" s="1" t="n">
        <f aca="false">$H349+$I349*3+$J349*0.5+$K349+$L349*0.5+$M349*0.1+$N349*0.2</f>
        <v>12</v>
      </c>
      <c r="AF349" s="1" t="n">
        <f aca="false">$AD349*$W349*$AA349-1.5*$AE349*$X349</f>
        <v>-12.5</v>
      </c>
      <c r="AG349" s="1" t="n">
        <f aca="false">$O349*$Y349-2*($P349*$Z349+R349)</f>
        <v>3.5</v>
      </c>
      <c r="AH349" s="1" t="n">
        <f aca="false">IF($AG349&lt;0,$AG349*1.5,$AG349*3)</f>
        <v>10.5</v>
      </c>
      <c r="AI349" s="1" t="n">
        <f aca="false">(Q349+S349+U349)*2-(T349+V349)*3</f>
        <v>0</v>
      </c>
      <c r="AJ349" s="2" t="n">
        <f aca="false">AF349+AH349+AI349</f>
        <v>-2</v>
      </c>
      <c r="AK349" s="6" t="n">
        <f aca="false">AJ349/(AD349+AE349*1.5+(O349+P349+R349+T349+V349)*3+(Q349+S349+U349)*2)</f>
        <v>-0.0454545454545455</v>
      </c>
      <c r="AL349" s="7" t="n">
        <f aca="false">0.5+AK349*4</f>
        <v>0.318181818181818</v>
      </c>
      <c r="AM349" s="3" t="str">
        <f aca="false">IF(AC349="","",IF(AC349="分","分",IF(AJ349=0,"分",IF(AC349="攻",IF(AJ349&gt;0,"一致","不一致"),IF(AJ349&gt;=0,"不一致","一致")))))</f>
        <v>不一致</v>
      </c>
      <c r="AN349" s="8" t="n">
        <f aca="false">IF(AC349="","",ABS(AK349))</f>
        <v>0.0454545454545455</v>
      </c>
      <c r="AO349" s="3" t="n">
        <f aca="false">AP349-AQ349</f>
        <v>1</v>
      </c>
      <c r="AP349" s="1" t="n">
        <v>4</v>
      </c>
      <c r="AQ349" s="2" t="n">
        <v>3</v>
      </c>
      <c r="AR349" s="3" t="s">
        <v>59</v>
      </c>
      <c r="AT349" s="1" t="s">
        <v>54</v>
      </c>
      <c r="AV349" s="17" t="n">
        <f aca="false">IF(AK349&gt;0.5/4,0.5/4,IF(AK349&lt;0.5/-4,0.5/-4,AK349))</f>
        <v>-0.0454545454545455</v>
      </c>
      <c r="AW349" s="3" t="n">
        <v>6.5</v>
      </c>
      <c r="AX349" s="9" t="n">
        <f aca="false">AW349*((O349+P349+U349+V349)*3+C349+H349+Q349+R349)/60+1</f>
        <v>5.11666666666667</v>
      </c>
    </row>
    <row r="350" customFormat="false" ht="12.8" hidden="false" customHeight="false" outlineLevel="0" collapsed="false">
      <c r="A350" s="1" t="n">
        <v>349</v>
      </c>
      <c r="B350" s="1" t="s">
        <v>679</v>
      </c>
      <c r="C350" s="1" t="n">
        <v>25</v>
      </c>
      <c r="H350" s="3" t="n">
        <v>14</v>
      </c>
      <c r="L350" s="4" t="n">
        <v>1</v>
      </c>
      <c r="O350" s="3" t="n">
        <v>7</v>
      </c>
      <c r="P350" s="1" t="n">
        <v>8</v>
      </c>
      <c r="W350" s="3" t="n">
        <v>1</v>
      </c>
      <c r="X350" s="1" t="n">
        <v>1</v>
      </c>
      <c r="Y350" s="1" t="n">
        <v>1</v>
      </c>
      <c r="Z350" s="1" t="n">
        <v>0.75</v>
      </c>
      <c r="AA350" s="2" t="n">
        <v>1</v>
      </c>
      <c r="AB350" s="5" t="s">
        <v>680</v>
      </c>
      <c r="AC350" s="5" t="s">
        <v>122</v>
      </c>
      <c r="AD350" s="3" t="n">
        <f aca="false">$C350+$D350*2+$E350*0.5+$F350+$G350*0.5</f>
        <v>25</v>
      </c>
      <c r="AE350" s="1" t="n">
        <f aca="false">$H350+$I350*3+$J350*0.5+$K350+$L350*0.5+$M350*0.1+$N350*0.2</f>
        <v>14.5</v>
      </c>
      <c r="AF350" s="1" t="n">
        <f aca="false">$AD350*$W350*$AA350-1.5*$AE350*$X350</f>
        <v>3.25</v>
      </c>
      <c r="AG350" s="1" t="n">
        <f aca="false">$O350*$Y350-2*($P350*$Z350+R350)</f>
        <v>-5</v>
      </c>
      <c r="AH350" s="1" t="n">
        <f aca="false">IF($AG350&lt;0,$AG350*1.5,$AG350*3)</f>
        <v>-7.5</v>
      </c>
      <c r="AI350" s="1" t="n">
        <f aca="false">(Q350+S350+U350)*2-(T350+V350)*3</f>
        <v>0</v>
      </c>
      <c r="AJ350" s="2" t="n">
        <f aca="false">AF350+AH350+AI350</f>
        <v>-4.25</v>
      </c>
      <c r="AK350" s="6" t="n">
        <f aca="false">AJ350/(AD350+AE350*1.5+(O350+P350+R350+T350+V350)*3+(Q350+S350+U350)*2)</f>
        <v>-0.0463215258855586</v>
      </c>
      <c r="AL350" s="7" t="n">
        <f aca="false">0.5+AK350*4</f>
        <v>0.314713896457766</v>
      </c>
      <c r="AM350" s="3" t="str">
        <f aca="false">IF(AC350="","",IF(AC350="分","分",IF(AJ350=0,"分",IF(AC350="攻",IF(AJ350&gt;0,"一致","不一致"),IF(AJ350&gt;=0,"不一致","一致")))))</f>
        <v>分</v>
      </c>
      <c r="AN350" s="8" t="n">
        <f aca="false">IF(AC350="","",ABS(AK350))</f>
        <v>0.0463215258855586</v>
      </c>
      <c r="AO350" s="3" t="n">
        <f aca="false">AP350-AQ350</f>
        <v>-1</v>
      </c>
      <c r="AP350" s="1" t="n">
        <v>3</v>
      </c>
      <c r="AQ350" s="2" t="n">
        <v>4</v>
      </c>
      <c r="AR350" s="3" t="s">
        <v>54</v>
      </c>
      <c r="AT350" s="1" t="s">
        <v>59</v>
      </c>
      <c r="AV350" s="17" t="n">
        <f aca="false">IF(AK350&gt;0.5/4,0.5/4,IF(AK350&lt;0.5/-4,0.5/-4,AK350))</f>
        <v>-0.0463215258855586</v>
      </c>
      <c r="AW350" s="3" t="n">
        <v>6</v>
      </c>
      <c r="AX350" s="9" t="n">
        <f aca="false">AW350*((O350+P350+U350+V350)*3+C350+H350+Q350+R350)/60+1</f>
        <v>9.4</v>
      </c>
    </row>
    <row r="351" customFormat="false" ht="12.8" hidden="false" customHeight="false" outlineLevel="0" collapsed="false">
      <c r="A351" s="1" t="n">
        <v>350</v>
      </c>
      <c r="B351" s="4" t="n">
        <v>67</v>
      </c>
      <c r="C351" s="1" t="n">
        <v>16</v>
      </c>
      <c r="H351" s="3" t="n">
        <v>6</v>
      </c>
      <c r="J351" s="1" t="n">
        <v>1</v>
      </c>
      <c r="W351" s="3" t="n">
        <v>1</v>
      </c>
      <c r="X351" s="38" t="n">
        <v>1.3</v>
      </c>
      <c r="Y351" s="1" t="n">
        <v>1</v>
      </c>
      <c r="Z351" s="1" t="n">
        <v>1</v>
      </c>
      <c r="AA351" s="2" t="n">
        <v>0.75</v>
      </c>
      <c r="AB351" s="24" t="s">
        <v>681</v>
      </c>
      <c r="AC351" s="5" t="s">
        <v>52</v>
      </c>
      <c r="AD351" s="3" t="n">
        <f aca="false">$C351+$D351*2+$E351*0.5+$F351+$G351*0.5</f>
        <v>16</v>
      </c>
      <c r="AE351" s="1" t="n">
        <f aca="false">$H351+$I351*3+$J351*0.5+$K351+$L351*0.5+$M351*0.1+$N351*0.2</f>
        <v>6.5</v>
      </c>
      <c r="AF351" s="1" t="n">
        <f aca="false">$AD351*$W351*$AA351-1.5*$AE351*$X351</f>
        <v>-0.675000000000001</v>
      </c>
      <c r="AG351" s="1" t="n">
        <f aca="false">$O351*$Y351-2*($P351*$Z351+R351)</f>
        <v>0</v>
      </c>
      <c r="AH351" s="1" t="n">
        <f aca="false">IF($AG351&lt;0,$AG351*1.5,$AG351*3)</f>
        <v>0</v>
      </c>
      <c r="AI351" s="1" t="n">
        <f aca="false">(Q351+S351+U351)*2-(T351+V351)*3</f>
        <v>0</v>
      </c>
      <c r="AJ351" s="2" t="n">
        <f aca="false">AF351+AH351+AI351</f>
        <v>-0.675000000000001</v>
      </c>
      <c r="AK351" s="6" t="n">
        <f aca="false">AJ351/(AD351+AE351*1.5+(O351+P351+R351+T351+V351)*3+(Q351+S351+U351)*2)</f>
        <v>-0.0262135922330097</v>
      </c>
      <c r="AL351" s="7" t="n">
        <f aca="false">0.5+AK351*4</f>
        <v>0.395145631067961</v>
      </c>
      <c r="AM351" s="3" t="str">
        <f aca="false">IF(AC351="","",IF(AC351="分","分",IF(AJ351=0,"分",IF(AC351="攻",IF(AJ351&gt;0,"一致","不一致"),IF(AJ351&gt;=0,"不一致","一致")))))</f>
        <v>一致</v>
      </c>
      <c r="AN351" s="8" t="n">
        <f aca="false">IF(AC351="","",ABS(AK351))</f>
        <v>0.0262135922330097</v>
      </c>
      <c r="AO351" s="3" t="n">
        <f aca="false">AP351-AQ351</f>
        <v>-1</v>
      </c>
      <c r="AP351" s="1" t="n">
        <v>4</v>
      </c>
      <c r="AQ351" s="2" t="n">
        <v>5</v>
      </c>
      <c r="AR351" s="3" t="s">
        <v>97</v>
      </c>
      <c r="AT351" s="1" t="s">
        <v>59</v>
      </c>
      <c r="AV351" s="17" t="n">
        <f aca="false">IF(AK351&gt;0.5/4,0.5/4,IF(AK351&lt;0.5/-4,0.5/-4,AK351))</f>
        <v>-0.0262135922330097</v>
      </c>
      <c r="AW351" s="3" t="n">
        <v>8</v>
      </c>
      <c r="AX351" s="9" t="n">
        <f aca="false">AW351*((O351+P351+U351+V351)*3+C351+H351+Q351+R351)/60+1</f>
        <v>3.93333333333333</v>
      </c>
    </row>
    <row r="352" customFormat="false" ht="12.8" hidden="false" customHeight="false" outlineLevel="0" collapsed="false">
      <c r="A352" s="1" t="n">
        <v>351</v>
      </c>
      <c r="B352" s="1" t="s">
        <v>682</v>
      </c>
      <c r="C352" s="1" t="n">
        <v>19</v>
      </c>
      <c r="E352" s="1" t="n">
        <v>1</v>
      </c>
      <c r="G352" s="2" t="n">
        <v>1</v>
      </c>
      <c r="H352" s="3" t="n">
        <v>26.5</v>
      </c>
      <c r="O352" s="3" t="n">
        <v>4</v>
      </c>
      <c r="R352" s="1" t="n">
        <v>1</v>
      </c>
      <c r="S352" s="20" t="n">
        <v>2</v>
      </c>
      <c r="W352" s="3" t="n">
        <v>1</v>
      </c>
      <c r="X352" s="1" t="n">
        <v>0.7</v>
      </c>
      <c r="Y352" s="1" t="n">
        <v>1</v>
      </c>
      <c r="Z352" s="1" t="n">
        <v>1</v>
      </c>
      <c r="AA352" s="2" t="n">
        <v>1</v>
      </c>
      <c r="AB352" s="18" t="s">
        <v>683</v>
      </c>
      <c r="AC352" s="5" t="s">
        <v>58</v>
      </c>
      <c r="AD352" s="3" t="n">
        <f aca="false">$C352+$D352*2+$E352*0.5+$F352+$G352*0.5</f>
        <v>20</v>
      </c>
      <c r="AE352" s="1" t="n">
        <f aca="false">$H352+$I352*3+$J352*0.5+$K352+$L352*0.5+$M352*0.1+$N352*0.2</f>
        <v>26.5</v>
      </c>
      <c r="AF352" s="1" t="n">
        <f aca="false">$AD352*$W352*$AA352-1.5*$AE352*$X352</f>
        <v>-7.825</v>
      </c>
      <c r="AG352" s="1" t="n">
        <f aca="false">$O352*$Y352-2*($P352*$Z352+R352)</f>
        <v>2</v>
      </c>
      <c r="AH352" s="1" t="n">
        <f aca="false">IF($AG352&lt;0,$AG352*1.5,$AG352*3)</f>
        <v>6</v>
      </c>
      <c r="AI352" s="1" t="n">
        <f aca="false">(Q352+S352+U352)*2-(T352+V352)*3</f>
        <v>4</v>
      </c>
      <c r="AJ352" s="2" t="n">
        <f aca="false">AF352+AH352+AI352</f>
        <v>2.175</v>
      </c>
      <c r="AK352" s="6" t="n">
        <f aca="false">AJ352/(AD352+AE352*1.5+(O352+P352+R352+T352+V352)*3+(Q352+S352+U352)*2)</f>
        <v>0.0276190476190476</v>
      </c>
      <c r="AL352" s="7" t="n">
        <f aca="false">0.5+AK352*4</f>
        <v>0.610476190476191</v>
      </c>
      <c r="AM352" s="3" t="str">
        <f aca="false">IF(AC352="","",IF(AC352="分","分",IF(AJ352=0,"分",IF(AC352="攻",IF(AJ352&gt;0,"一致","不一致"),IF(AJ352&gt;=0,"不一致","一致")))))</f>
        <v>一致</v>
      </c>
      <c r="AN352" s="8" t="n">
        <f aca="false">IF(AC352="","",ABS(AK352))</f>
        <v>0.0276190476190476</v>
      </c>
      <c r="AO352" s="3" t="n">
        <f aca="false">AP352-AQ352</f>
        <v>1</v>
      </c>
      <c r="AP352" s="1" t="n">
        <v>3</v>
      </c>
      <c r="AQ352" s="2" t="n">
        <v>2</v>
      </c>
      <c r="AR352" s="3" t="s">
        <v>97</v>
      </c>
      <c r="AT352" s="1" t="s">
        <v>194</v>
      </c>
      <c r="AV352" s="17" t="n">
        <f aca="false">IF(AK352&gt;0.5/4,0.5/4,IF(AK352&lt;0.5/-4,0.5/-4,AK352))</f>
        <v>0.0276190476190476</v>
      </c>
      <c r="AW352" s="3" t="n">
        <v>10</v>
      </c>
      <c r="AX352" s="9" t="n">
        <f aca="false">AW352*((O352+P352+U352+V352)*3+C352+H352+Q352+R352)/60+1</f>
        <v>10.75</v>
      </c>
    </row>
    <row r="353" customFormat="false" ht="12.8" hidden="false" customHeight="false" outlineLevel="0" collapsed="false">
      <c r="A353" s="1" t="n">
        <v>352</v>
      </c>
      <c r="B353" s="1" t="n">
        <v>23</v>
      </c>
      <c r="C353" s="1" t="n">
        <v>7</v>
      </c>
      <c r="H353" s="3" t="n">
        <v>10</v>
      </c>
      <c r="O353" s="3" t="n">
        <v>7</v>
      </c>
      <c r="P353" s="1" t="n">
        <v>2</v>
      </c>
      <c r="W353" s="3" t="n">
        <v>1.2</v>
      </c>
      <c r="X353" s="1" t="n">
        <v>1.1</v>
      </c>
      <c r="Y353" s="1" t="n">
        <v>1</v>
      </c>
      <c r="Z353" s="1" t="n">
        <v>1</v>
      </c>
      <c r="AA353" s="2" t="n">
        <v>0.75</v>
      </c>
      <c r="AB353" s="32" t="s">
        <v>604</v>
      </c>
      <c r="AC353" s="5" t="s">
        <v>52</v>
      </c>
      <c r="AD353" s="3" t="n">
        <f aca="false">$C353+$D353*2+$E353*0.5+$F353+$G353*0.5</f>
        <v>7</v>
      </c>
      <c r="AE353" s="1" t="n">
        <f aca="false">$H353+$I353*3+$J353*0.5+$K353+$L353*0.5+$M353*0.1+$N353*0.2</f>
        <v>10</v>
      </c>
      <c r="AF353" s="1" t="n">
        <f aca="false">$AD353*$W353*$AA353-1.5*$AE353*$X353</f>
        <v>-10.2</v>
      </c>
      <c r="AG353" s="1" t="n">
        <f aca="false">$O353*$Y353-2*($P353*$Z353+R353)</f>
        <v>3</v>
      </c>
      <c r="AH353" s="1" t="n">
        <f aca="false">IF($AG353&lt;0,$AG353*1.5,$AG353*3)</f>
        <v>9</v>
      </c>
      <c r="AI353" s="1" t="n">
        <f aca="false">(Q353+S353+U353)*2-(T353+V353)*3</f>
        <v>0</v>
      </c>
      <c r="AJ353" s="2" t="n">
        <f aca="false">AF353+AH353+AI353</f>
        <v>-1.2</v>
      </c>
      <c r="AK353" s="6" t="n">
        <f aca="false">AJ353/(AD353+AE353*1.5+(O353+P353+R353+T353+V353)*3+(Q353+S353+U353)*2)</f>
        <v>-0.0244897959183673</v>
      </c>
      <c r="AL353" s="7" t="n">
        <f aca="false">0.5+AK353*4</f>
        <v>0.402040816326531</v>
      </c>
      <c r="AM353" s="3" t="str">
        <f aca="false">IF(AC353="","",IF(AC353="分","分",IF(AJ353=0,"分",IF(AC353="攻",IF(AJ353&gt;0,"一致","不一致"),IF(AJ353&gt;=0,"不一致","一致")))))</f>
        <v>一致</v>
      </c>
      <c r="AN353" s="8" t="n">
        <f aca="false">IF(AC353="","",ABS(AK353))</f>
        <v>0.0244897959183673</v>
      </c>
      <c r="AO353" s="3" t="n">
        <f aca="false">AP353-AQ353</f>
        <v>-1</v>
      </c>
      <c r="AP353" s="1" t="n">
        <v>4</v>
      </c>
      <c r="AQ353" s="2" t="n">
        <v>5</v>
      </c>
      <c r="AR353" s="3" t="s">
        <v>54</v>
      </c>
      <c r="AT353" s="1" t="s">
        <v>59</v>
      </c>
      <c r="AV353" s="17" t="n">
        <f aca="false">IF(AK353&gt;0.5/4,0.5/4,IF(AK353&lt;0.5/-4,0.5/-4,AK353))</f>
        <v>-0.0244897959183673</v>
      </c>
      <c r="AW353" s="3" t="n">
        <v>6.5</v>
      </c>
      <c r="AX353" s="9" t="n">
        <f aca="false">AW353*((O353+P353+U353+V353)*3+C353+H353+Q353+R353)/60+1</f>
        <v>5.76666666666667</v>
      </c>
    </row>
    <row r="354" customFormat="false" ht="12.8" hidden="false" customHeight="false" outlineLevel="0" collapsed="false">
      <c r="A354" s="1" t="n">
        <v>353</v>
      </c>
      <c r="B354" s="1" t="s">
        <v>684</v>
      </c>
      <c r="C354" s="1" t="n">
        <v>10</v>
      </c>
      <c r="G354" s="2" t="n">
        <v>1</v>
      </c>
      <c r="H354" s="25" t="n">
        <v>3</v>
      </c>
      <c r="M354" s="4" t="n">
        <v>24</v>
      </c>
      <c r="O354" s="3" t="n">
        <v>2</v>
      </c>
      <c r="R354" s="1" t="n">
        <v>2</v>
      </c>
      <c r="W354" s="3" t="n">
        <v>1.2</v>
      </c>
      <c r="X354" s="38" t="n">
        <v>1.1</v>
      </c>
      <c r="Y354" s="1" t="n">
        <v>1</v>
      </c>
      <c r="Z354" s="1" t="n">
        <v>1</v>
      </c>
      <c r="AA354" s="2" t="n">
        <v>1</v>
      </c>
      <c r="AB354" s="5" t="s">
        <v>685</v>
      </c>
      <c r="AC354" s="5" t="s">
        <v>58</v>
      </c>
      <c r="AD354" s="3" t="n">
        <f aca="false">$C354+$D354*2+$E354*0.5+$F354+$G354*0.5</f>
        <v>10.5</v>
      </c>
      <c r="AE354" s="1" t="n">
        <f aca="false">$H354+$I354*3+$J354*0.5+$K354+$L354*0.5+$M354*0.1+$N354*0.2</f>
        <v>5.4</v>
      </c>
      <c r="AF354" s="1" t="n">
        <f aca="false">$AD354*$W354*$AA354-1.5*$AE354*$X354</f>
        <v>3.69</v>
      </c>
      <c r="AG354" s="1" t="n">
        <f aca="false">$O354*$Y354-2*($P354*$Z354+R354)</f>
        <v>-2</v>
      </c>
      <c r="AH354" s="1" t="n">
        <f aca="false">IF($AG354&lt;0,$AG354*1.5,$AG354*3)</f>
        <v>-3</v>
      </c>
      <c r="AI354" s="1" t="n">
        <f aca="false">(Q354+S354+U354)*2-(T354+V354)*3</f>
        <v>0</v>
      </c>
      <c r="AJ354" s="2" t="n">
        <f aca="false">AF354+AH354+AI354</f>
        <v>0.689999999999998</v>
      </c>
      <c r="AK354" s="6" t="n">
        <f aca="false">AJ354/(AD354+AE354*1.5+(O354+P354+R354+T354+V354)*3+(Q354+S354+U354)*2)</f>
        <v>0.0225490196078431</v>
      </c>
      <c r="AL354" s="7" t="n">
        <f aca="false">0.5+AK354*4</f>
        <v>0.590196078431372</v>
      </c>
      <c r="AM354" s="3" t="str">
        <f aca="false">IF(AC354="","",IF(AC354="分","分",IF(AJ354=0,"分",IF(AC354="攻",IF(AJ354&gt;0,"一致","不一致"),IF(AJ354&gt;=0,"不一致","一致")))))</f>
        <v>一致</v>
      </c>
      <c r="AN354" s="8" t="n">
        <f aca="false">IF(AC354="","",ABS(AK354))</f>
        <v>0.0225490196078431</v>
      </c>
      <c r="AO354" s="3" t="n">
        <f aca="false">AP354-AQ354</f>
        <v>1</v>
      </c>
      <c r="AP354" s="1" t="n">
        <v>5</v>
      </c>
      <c r="AQ354" s="2" t="n">
        <v>4</v>
      </c>
      <c r="AR354" s="3" t="s">
        <v>54</v>
      </c>
      <c r="AT354" s="1" t="s">
        <v>59</v>
      </c>
      <c r="AV354" s="17" t="n">
        <f aca="false">IF(AK354&gt;0.5/4,0.5/4,IF(AK354&lt;0.5/-4,0.5/-4,AK354))</f>
        <v>0.0225490196078431</v>
      </c>
      <c r="AW354" s="3" t="n">
        <v>5.5</v>
      </c>
      <c r="AX354" s="9" t="n">
        <f aca="false">AW354*((O354+P354+U354+V354)*3+C354+H354+Q354+R354)/60+1</f>
        <v>2.925</v>
      </c>
    </row>
    <row r="355" customFormat="false" ht="12.8" hidden="false" customHeight="false" outlineLevel="0" collapsed="false">
      <c r="A355" s="1" t="n">
        <v>354</v>
      </c>
      <c r="B355" s="1" t="s">
        <v>686</v>
      </c>
      <c r="C355" s="1" t="n">
        <v>20</v>
      </c>
      <c r="G355" s="2" t="n">
        <v>2</v>
      </c>
      <c r="H355" s="3" t="n">
        <v>13</v>
      </c>
      <c r="N355" s="2" t="n">
        <v>6</v>
      </c>
      <c r="O355" s="3" t="n">
        <v>3</v>
      </c>
      <c r="R355" s="1" t="n">
        <v>1</v>
      </c>
      <c r="W355" s="3" t="n">
        <v>1</v>
      </c>
      <c r="X355" s="1" t="n">
        <v>1</v>
      </c>
      <c r="Y355" s="1" t="n">
        <v>1</v>
      </c>
      <c r="Z355" s="1" t="n">
        <v>1</v>
      </c>
      <c r="AA355" s="2" t="n">
        <v>0.75</v>
      </c>
      <c r="AB355" s="32" t="s">
        <v>687</v>
      </c>
      <c r="AC355" s="5" t="s">
        <v>58</v>
      </c>
      <c r="AD355" s="3" t="n">
        <f aca="false">$C355+$D355*2+$E355*0.5+$F355+$G355*0.5</f>
        <v>21</v>
      </c>
      <c r="AE355" s="1" t="n">
        <f aca="false">$H355+$I355*3+$J355*0.5+$K355+$L355*0.5+$M355*0.1+$N355*0.2</f>
        <v>14.2</v>
      </c>
      <c r="AF355" s="1" t="n">
        <f aca="false">$AD355*$W355*$AA355-1.5*$AE355*$X355</f>
        <v>-5.55</v>
      </c>
      <c r="AG355" s="1" t="n">
        <f aca="false">$O355*$Y355-2*($P355*$Z355+R355)</f>
        <v>1</v>
      </c>
      <c r="AH355" s="1" t="n">
        <f aca="false">IF($AG355&lt;0,$AG355*1.5,$AG355*3)</f>
        <v>3</v>
      </c>
      <c r="AI355" s="1" t="n">
        <f aca="false">(Q355+S355+U355)*2-(T355+V355)*3</f>
        <v>0</v>
      </c>
      <c r="AJ355" s="2" t="n">
        <f aca="false">AF355+AH355+AI355</f>
        <v>-2.55</v>
      </c>
      <c r="AK355" s="6" t="n">
        <f aca="false">AJ355/(AD355+AE355*1.5+(O355+P355+R355+T355+V355)*3+(Q355+S355+U355)*2)</f>
        <v>-0.0469613259668508</v>
      </c>
      <c r="AL355" s="7" t="n">
        <f aca="false">0.5+AK355*4</f>
        <v>0.312154696132597</v>
      </c>
      <c r="AM355" s="3" t="str">
        <f aca="false">IF(AC355="","",IF(AC355="分","分",IF(AJ355=0,"分",IF(AC355="攻",IF(AJ355&gt;0,"一致","不一致"),IF(AJ355&gt;=0,"不一致","一致")))))</f>
        <v>不一致</v>
      </c>
      <c r="AN355" s="8" t="n">
        <f aca="false">IF(AC355="","",ABS(AK355))</f>
        <v>0.0469613259668508</v>
      </c>
      <c r="AO355" s="3" t="n">
        <f aca="false">AP355-AQ355</f>
        <v>1</v>
      </c>
      <c r="AP355" s="1" t="n">
        <v>4</v>
      </c>
      <c r="AQ355" s="2" t="n">
        <v>3</v>
      </c>
      <c r="AR355" s="3" t="s">
        <v>59</v>
      </c>
      <c r="AT355" s="1" t="s">
        <v>54</v>
      </c>
      <c r="AV355" s="17" t="n">
        <f aca="false">IF(AK355&gt;0.5/4,0.5/4,IF(AK355&lt;0.5/-4,0.5/-4,AK355))</f>
        <v>-0.0469613259668508</v>
      </c>
      <c r="AW355" s="3" t="n">
        <v>8</v>
      </c>
      <c r="AX355" s="9" t="n">
        <f aca="false">AW355*((O355+P355+U355+V355)*3+C355+H355+Q355+R355)/60+1</f>
        <v>6.73333333333333</v>
      </c>
    </row>
    <row r="356" customFormat="false" ht="12.8" hidden="false" customHeight="false" outlineLevel="0" collapsed="false">
      <c r="A356" s="1" t="n">
        <v>355</v>
      </c>
      <c r="B356" s="1" t="s">
        <v>688</v>
      </c>
      <c r="C356" s="1" t="n">
        <v>17</v>
      </c>
      <c r="H356" s="3" t="n">
        <v>7</v>
      </c>
      <c r="M356" s="4" t="n">
        <v>24</v>
      </c>
      <c r="W356" s="3" t="n">
        <v>0.8</v>
      </c>
      <c r="X356" s="1" t="n">
        <v>0.9</v>
      </c>
      <c r="Y356" s="1" t="n">
        <v>1</v>
      </c>
      <c r="Z356" s="1" t="n">
        <v>1</v>
      </c>
      <c r="AA356" s="2" t="n">
        <v>1</v>
      </c>
      <c r="AB356" s="5" t="s">
        <v>689</v>
      </c>
      <c r="AC356" s="5" t="s">
        <v>52</v>
      </c>
      <c r="AD356" s="3" t="n">
        <f aca="false">$C356+$D356*2+$E356*0.5+$F356+$G356*0.5</f>
        <v>17</v>
      </c>
      <c r="AE356" s="1" t="n">
        <f aca="false">$H356+$I356*3+$J356*0.5+$K356+$L356*0.5+$M356*0.1+$N356*0.2</f>
        <v>9.4</v>
      </c>
      <c r="AF356" s="1" t="n">
        <f aca="false">$AD356*$W356*$AA356-1.5*$AE356*$X356</f>
        <v>0.91</v>
      </c>
      <c r="AG356" s="1" t="n">
        <f aca="false">$O356*$Y356-2*($P356*$Z356+R356)</f>
        <v>0</v>
      </c>
      <c r="AH356" s="1" t="n">
        <f aca="false">IF($AG356&lt;0,$AG356*1.5,$AG356*3)</f>
        <v>0</v>
      </c>
      <c r="AI356" s="1" t="n">
        <f aca="false">(Q356+S356+U356)*2-(T356+V356)*3</f>
        <v>0</v>
      </c>
      <c r="AJ356" s="2" t="n">
        <f aca="false">AF356+AH356+AI356</f>
        <v>0.91</v>
      </c>
      <c r="AK356" s="6" t="n">
        <f aca="false">AJ356/(AD356+AE356*1.5+(O356+P356+R356+T356+V356)*3+(Q356+S356+U356)*2)</f>
        <v>0.0292604501607717</v>
      </c>
      <c r="AL356" s="7" t="n">
        <f aca="false">0.5+AK356*4</f>
        <v>0.617041800643087</v>
      </c>
      <c r="AM356" s="3" t="str">
        <f aca="false">IF(AC356="","",IF(AC356="分","分",IF(AJ356=0,"分",IF(AC356="攻",IF(AJ356&gt;0,"一致","不一致"),IF(AJ356&gt;=0,"不一致","一致")))))</f>
        <v>不一致</v>
      </c>
      <c r="AN356" s="8" t="n">
        <f aca="false">IF(AC356="","",ABS(AK356))</f>
        <v>0.0292604501607717</v>
      </c>
      <c r="AO356" s="3" t="n">
        <f aca="false">AP356-AQ356</f>
        <v>0</v>
      </c>
      <c r="AP356" s="1" t="n">
        <v>2</v>
      </c>
      <c r="AQ356" s="2" t="n">
        <v>2</v>
      </c>
      <c r="AR356" s="3" t="s">
        <v>203</v>
      </c>
      <c r="AT356" s="1" t="s">
        <v>54</v>
      </c>
      <c r="AV356" s="17" t="n">
        <f aca="false">IF(AK356&gt;0.5/4,0.5/4,IF(AK356&lt;0.5/-4,0.5/-4,AK356))</f>
        <v>0.0292604501607717</v>
      </c>
      <c r="AW356" s="3" t="n">
        <v>4</v>
      </c>
      <c r="AX356" s="9" t="n">
        <f aca="false">AW356*((O356+P356+U356+V356)*3+C356+H356+Q356+R356)/60+1</f>
        <v>2.6</v>
      </c>
    </row>
    <row r="357" customFormat="false" ht="12.8" hidden="false" customHeight="false" outlineLevel="0" collapsed="false">
      <c r="A357" s="1" t="n">
        <v>356</v>
      </c>
      <c r="B357" s="4" t="s">
        <v>690</v>
      </c>
      <c r="C357" s="1" t="n">
        <v>14</v>
      </c>
      <c r="H357" s="3" t="n">
        <v>12</v>
      </c>
      <c r="O357" s="3" t="n">
        <v>3</v>
      </c>
      <c r="P357" s="1" t="n">
        <v>1</v>
      </c>
      <c r="Q357" s="1" t="n">
        <v>1</v>
      </c>
      <c r="R357" s="1" t="n">
        <v>1</v>
      </c>
      <c r="S357" s="1" t="n">
        <v>1</v>
      </c>
      <c r="W357" s="3" t="n">
        <v>1</v>
      </c>
      <c r="X357" s="1" t="n">
        <v>1</v>
      </c>
      <c r="Y357" s="1" t="n">
        <v>1</v>
      </c>
      <c r="Z357" s="1" t="n">
        <v>0.25</v>
      </c>
      <c r="AA357" s="2" t="n">
        <v>1</v>
      </c>
      <c r="AC357" s="5" t="s">
        <v>58</v>
      </c>
      <c r="AD357" s="3" t="n">
        <f aca="false">$C357+$D357*2+$E357*0.5+$F357+$G357*0.5</f>
        <v>14</v>
      </c>
      <c r="AE357" s="1" t="n">
        <f aca="false">$H357+$I357*3+$J357*0.5+$K357+$L357*0.5+$M357*0.1+$N357*0.2</f>
        <v>12</v>
      </c>
      <c r="AF357" s="1" t="n">
        <f aca="false">$AD357*$W357*$AA357-1.5*$AE357*$X357</f>
        <v>-4</v>
      </c>
      <c r="AG357" s="1" t="n">
        <f aca="false">$O357*$Y357-2*($P357*$Z357+R357)</f>
        <v>0.5</v>
      </c>
      <c r="AH357" s="1" t="n">
        <f aca="false">IF($AG357&lt;0,$AG357*1.5,$AG357*3)</f>
        <v>1.5</v>
      </c>
      <c r="AI357" s="1" t="n">
        <f aca="false">(Q357+S357+U357)*2-(T357+V357)*3</f>
        <v>4</v>
      </c>
      <c r="AJ357" s="2" t="n">
        <f aca="false">AF357+AH357+AI357</f>
        <v>1.5</v>
      </c>
      <c r="AK357" s="6" t="n">
        <f aca="false">AJ357/(AD357+AE357*1.5+(O357+P357+R357+T357+V357)*3+(Q357+S357+U357)*2)</f>
        <v>0.0294117647058824</v>
      </c>
      <c r="AL357" s="7" t="n">
        <f aca="false">0.5+AK357*4</f>
        <v>0.617647058823529</v>
      </c>
      <c r="AM357" s="3" t="str">
        <f aca="false">IF(AC357="","",IF(AC357="分","分",IF(AJ357=0,"分",IF(AC357="攻",IF(AJ357&gt;0,"一致","不一致"),IF(AJ357&gt;=0,"不一致","一致")))))</f>
        <v>一致</v>
      </c>
      <c r="AN357" s="8" t="n">
        <f aca="false">IF(AC357="","",ABS(AK357))</f>
        <v>0.0294117647058824</v>
      </c>
      <c r="AO357" s="3" t="n">
        <f aca="false">AP357-AQ357</f>
        <v>1</v>
      </c>
      <c r="AP357" s="1" t="n">
        <v>3</v>
      </c>
      <c r="AQ357" s="2" t="n">
        <v>2</v>
      </c>
      <c r="AR357" s="3" t="s">
        <v>143</v>
      </c>
      <c r="AT357" s="1" t="s">
        <v>73</v>
      </c>
      <c r="AV357" s="17" t="n">
        <f aca="false">IF(AK357&gt;0.5/4,0.5/4,IF(AK357&lt;0.5/-4,0.5/-4,AK357))</f>
        <v>0.0294117647058824</v>
      </c>
      <c r="AW357" s="3" t="n">
        <v>6.5</v>
      </c>
      <c r="AX357" s="9" t="n">
        <f aca="false">AW357*((O357+P357+U357+V357)*3+C357+H357+Q357+R357)/60+1</f>
        <v>5.33333333333333</v>
      </c>
    </row>
    <row r="358" customFormat="false" ht="12.8" hidden="false" customHeight="false" outlineLevel="0" collapsed="false">
      <c r="A358" s="1" t="n">
        <v>357</v>
      </c>
      <c r="B358" s="4" t="s">
        <v>691</v>
      </c>
      <c r="C358" s="1" t="n">
        <v>11</v>
      </c>
      <c r="G358" s="2" t="n">
        <v>1</v>
      </c>
      <c r="H358" s="3" t="n">
        <v>10.5</v>
      </c>
      <c r="W358" s="3" t="n">
        <v>1</v>
      </c>
      <c r="X358" s="1" t="n">
        <v>1</v>
      </c>
      <c r="Y358" s="1" t="n">
        <v>1</v>
      </c>
      <c r="Z358" s="1" t="n">
        <v>1</v>
      </c>
      <c r="AA358" s="2" t="n">
        <v>1.5</v>
      </c>
      <c r="AB358" s="18" t="s">
        <v>692</v>
      </c>
      <c r="AC358" s="5" t="s">
        <v>58</v>
      </c>
      <c r="AD358" s="3" t="n">
        <f aca="false">$C358+$D358*2+$E358*0.5+$F358+$G358*0.5</f>
        <v>11.5</v>
      </c>
      <c r="AE358" s="1" t="n">
        <f aca="false">$H358+$I358*3+$J358*0.5+$K358+$L358*0.5+$M358*0.1+$N358*0.2</f>
        <v>10.5</v>
      </c>
      <c r="AF358" s="1" t="n">
        <f aca="false">$AD358*$W358*$AA358-1.5*$AE358*$X358</f>
        <v>1.5</v>
      </c>
      <c r="AG358" s="1" t="n">
        <f aca="false">$O358*$Y358-2*($P358*$Z358+R358)</f>
        <v>0</v>
      </c>
      <c r="AH358" s="1" t="n">
        <f aca="false">IF($AG358&lt;0,$AG358*1.5,$AG358*3)</f>
        <v>0</v>
      </c>
      <c r="AI358" s="1" t="n">
        <f aca="false">(Q358+S358+U358)*2-(T358+V358)*3</f>
        <v>0</v>
      </c>
      <c r="AJ358" s="2" t="n">
        <f aca="false">AF358+AH358+AI358</f>
        <v>1.5</v>
      </c>
      <c r="AK358" s="6" t="n">
        <f aca="false">AJ358/(AD358+AE358*1.5+(O358+P358+R358+T358+V358)*3+(Q358+S358+U358)*2)</f>
        <v>0.055045871559633</v>
      </c>
      <c r="AL358" s="7" t="n">
        <f aca="false">0.5+AK358*4</f>
        <v>0.720183486238532</v>
      </c>
      <c r="AM358" s="3" t="str">
        <f aca="false">IF(AC358="","",IF(AC358="分","分",IF(AJ358=0,"分",IF(AC358="攻",IF(AJ358&gt;0,"一致","不一致"),IF(AJ358&gt;=0,"不一致","一致")))))</f>
        <v>一致</v>
      </c>
      <c r="AN358" s="8" t="n">
        <f aca="false">IF(AC358="","",ABS(AK358))</f>
        <v>0.055045871559633</v>
      </c>
      <c r="AO358" s="3" t="n">
        <f aca="false">AP358-AQ358</f>
        <v>-1</v>
      </c>
      <c r="AP358" s="1" t="n">
        <v>3</v>
      </c>
      <c r="AQ358" s="2" t="n">
        <v>4</v>
      </c>
      <c r="AR358" s="3" t="s">
        <v>97</v>
      </c>
      <c r="AT358" s="1" t="s">
        <v>73</v>
      </c>
      <c r="AU358" s="2" t="s">
        <v>59</v>
      </c>
      <c r="AV358" s="17" t="n">
        <f aca="false">IF(AK358&gt;0.5/4,0.5/4,IF(AK358&lt;0.5/-4,0.5/-4,AK358))</f>
        <v>0.055045871559633</v>
      </c>
      <c r="AW358" s="3" t="n">
        <v>6</v>
      </c>
      <c r="AX358" s="9" t="n">
        <f aca="false">AW358*((O358+P358+U358+V358)*3+C358+H358+Q358+R358)/60+1</f>
        <v>3.15</v>
      </c>
    </row>
    <row r="359" customFormat="false" ht="12.8" hidden="false" customHeight="false" outlineLevel="0" collapsed="false">
      <c r="A359" s="1" t="n">
        <v>358</v>
      </c>
      <c r="B359" s="1" t="s">
        <v>693</v>
      </c>
      <c r="C359" s="1" t="n">
        <v>17</v>
      </c>
      <c r="H359" s="3" t="n">
        <v>14.5</v>
      </c>
      <c r="O359" s="3" t="n">
        <v>3</v>
      </c>
      <c r="R359" s="1" t="n">
        <v>1</v>
      </c>
      <c r="U359" s="1" t="n">
        <v>1</v>
      </c>
      <c r="W359" s="39" t="n">
        <v>0.6</v>
      </c>
      <c r="X359" s="1" t="n">
        <v>1</v>
      </c>
      <c r="Y359" s="1" t="n">
        <v>1</v>
      </c>
      <c r="Z359" s="1" t="n">
        <v>1</v>
      </c>
      <c r="AA359" s="2" t="n">
        <v>0.75</v>
      </c>
      <c r="AB359" s="24" t="s">
        <v>694</v>
      </c>
      <c r="AC359" s="5" t="s">
        <v>52</v>
      </c>
      <c r="AD359" s="3" t="n">
        <f aca="false">$C359+$D359*2+$E359*0.5+$F359+$G359*0.5</f>
        <v>17</v>
      </c>
      <c r="AE359" s="1" t="n">
        <f aca="false">$H359+$I359*3+$J359*0.5+$K359+$L359*0.5+$M359*0.1+$N359*0.2</f>
        <v>14.5</v>
      </c>
      <c r="AF359" s="1" t="n">
        <f aca="false">$AD359*$W359*$AA359-1.5*$AE359*$X359</f>
        <v>-14.1</v>
      </c>
      <c r="AG359" s="1" t="n">
        <f aca="false">$O359*$Y359-2*($P359*$Z359+R359)</f>
        <v>1</v>
      </c>
      <c r="AH359" s="1" t="n">
        <f aca="false">IF($AG359&lt;0,$AG359*1.5,$AG359*3)</f>
        <v>3</v>
      </c>
      <c r="AI359" s="1" t="n">
        <f aca="false">(Q359+S359+U359)*2-(T359+V359)*3</f>
        <v>2</v>
      </c>
      <c r="AJ359" s="2" t="n">
        <f aca="false">AF359+AH359+AI359</f>
        <v>-9.1</v>
      </c>
      <c r="AK359" s="6" t="n">
        <f aca="false">AJ359/(AD359+AE359*1.5+(O359+P359+R359+T359+V359)*3+(Q359+S359+U359)*2)</f>
        <v>-0.172511848341232</v>
      </c>
      <c r="AL359" s="7" t="n">
        <f aca="false">0.5+AK359*4</f>
        <v>-0.190047393364929</v>
      </c>
      <c r="AM359" s="3" t="str">
        <f aca="false">IF(AC359="","",IF(AC359="分","分",IF(AJ359=0,"分",IF(AC359="攻",IF(AJ359&gt;0,"一致","不一致"),IF(AJ359&gt;=0,"不一致","一致")))))</f>
        <v>一致</v>
      </c>
      <c r="AN359" s="8" t="n">
        <f aca="false">IF(AC359="","",ABS(AK359))</f>
        <v>0.172511848341232</v>
      </c>
      <c r="AO359" s="3" t="n">
        <f aca="false">AP359-AQ359</f>
        <v>-1</v>
      </c>
      <c r="AP359" s="1" t="n">
        <v>3</v>
      </c>
      <c r="AQ359" s="2" t="n">
        <v>4</v>
      </c>
      <c r="AR359" s="1" t="s">
        <v>240</v>
      </c>
      <c r="AT359" s="1" t="s">
        <v>143</v>
      </c>
      <c r="AV359" s="17" t="n">
        <f aca="false">IF(AK359&gt;0.5/4,0.5/4,IF(AK359&lt;0.5/-4,0.5/-4,AK359))</f>
        <v>-0.125</v>
      </c>
      <c r="AW359" s="3" t="n">
        <v>7</v>
      </c>
      <c r="AX359" s="9" t="n">
        <f aca="false">AW359*((O359+P359+U359+V359)*3+C359+H359+Q359+R359)/60+1</f>
        <v>6.19166666666667</v>
      </c>
    </row>
    <row r="360" customFormat="false" ht="12.8" hidden="false" customHeight="false" outlineLevel="0" collapsed="false">
      <c r="A360" s="1" t="n">
        <v>359</v>
      </c>
      <c r="B360" s="4" t="s">
        <v>695</v>
      </c>
      <c r="C360" s="1" t="n">
        <v>14</v>
      </c>
      <c r="H360" s="25" t="n">
        <v>7</v>
      </c>
      <c r="J360" s="1" t="n">
        <v>1</v>
      </c>
      <c r="W360" s="3" t="n">
        <v>1</v>
      </c>
      <c r="X360" s="1" t="n">
        <v>1.1</v>
      </c>
      <c r="Y360" s="1" t="n">
        <v>1</v>
      </c>
      <c r="Z360" s="1" t="n">
        <v>1</v>
      </c>
      <c r="AA360" s="2" t="n">
        <v>1</v>
      </c>
      <c r="AB360" s="5" t="s">
        <v>696</v>
      </c>
      <c r="AC360" s="5" t="s">
        <v>52</v>
      </c>
      <c r="AD360" s="3" t="n">
        <f aca="false">$C360+$D360*2+$E360*0.5+$F360+$G360*0.5</f>
        <v>14</v>
      </c>
      <c r="AE360" s="1" t="n">
        <f aca="false">$H360+$I360*3+$J360*0.5+$K360+$L360*0.5+$M360*0.1+$N360*0.2</f>
        <v>7.5</v>
      </c>
      <c r="AF360" s="1" t="n">
        <f aca="false">$AD360*$W360*$AA360-1.5*$AE360*$X360</f>
        <v>1.625</v>
      </c>
      <c r="AG360" s="1" t="n">
        <f aca="false">$O360*$Y360-2*($P360*$Z360+R360)</f>
        <v>0</v>
      </c>
      <c r="AH360" s="1" t="n">
        <f aca="false">IF($AG360&lt;0,$AG360*1.5,$AG360*3)</f>
        <v>0</v>
      </c>
      <c r="AI360" s="1" t="n">
        <f aca="false">(Q360+S360+U360)*2-(T360+V360)*3</f>
        <v>0</v>
      </c>
      <c r="AJ360" s="2" t="n">
        <f aca="false">AF360+AH360+AI360</f>
        <v>1.625</v>
      </c>
      <c r="AK360" s="6" t="n">
        <f aca="false">AJ360/(AD360+AE360*1.5+(O360+P360+R360+T360+V360)*3+(Q360+S360+U360)*2)</f>
        <v>0.0643564356435643</v>
      </c>
      <c r="AL360" s="7" t="n">
        <f aca="false">0.5+AK360*4</f>
        <v>0.757425742574257</v>
      </c>
      <c r="AM360" s="3" t="str">
        <f aca="false">IF(AC360="","",IF(AC360="分","分",IF(AJ360=0,"分",IF(AC360="攻",IF(AJ360&gt;0,"一致","不一致"),IF(AJ360&gt;=0,"不一致","一致")))))</f>
        <v>不一致</v>
      </c>
      <c r="AN360" s="8" t="n">
        <f aca="false">IF(AC360="","",ABS(AK360))</f>
        <v>0.0643564356435643</v>
      </c>
      <c r="AO360" s="3" t="n">
        <f aca="false">AP360-AQ360</f>
        <v>0</v>
      </c>
      <c r="AP360" s="1" t="n">
        <v>3</v>
      </c>
      <c r="AQ360" s="2" t="n">
        <v>3</v>
      </c>
      <c r="AR360" s="3" t="s">
        <v>73</v>
      </c>
      <c r="AT360" s="1" t="s">
        <v>54</v>
      </c>
      <c r="AV360" s="17" t="n">
        <f aca="false">IF(AK360&gt;0.5/4,0.5/4,IF(AK360&lt;0.5/-4,0.5/-4,AK360))</f>
        <v>0.0643564356435643</v>
      </c>
      <c r="AW360" s="3" t="n">
        <v>6</v>
      </c>
      <c r="AX360" s="9" t="n">
        <f aca="false">AW360*((O360+P360+U360+V360)*3+C360+H360+Q360+R360)/60+1</f>
        <v>3.1</v>
      </c>
    </row>
    <row r="361" customFormat="false" ht="12.8" hidden="false" customHeight="false" outlineLevel="0" collapsed="false">
      <c r="A361" s="1" t="n">
        <v>360</v>
      </c>
      <c r="B361" s="4" t="s">
        <v>697</v>
      </c>
      <c r="C361" s="1" t="n">
        <v>11</v>
      </c>
      <c r="G361" s="2" t="n">
        <v>1</v>
      </c>
      <c r="H361" s="3" t="n">
        <v>11</v>
      </c>
      <c r="O361" s="3" t="n">
        <v>8</v>
      </c>
      <c r="P361" s="1" t="n">
        <v>5</v>
      </c>
      <c r="R361" s="1" t="n">
        <v>1</v>
      </c>
      <c r="W361" s="3" t="n">
        <v>1</v>
      </c>
      <c r="X361" s="1" t="n">
        <v>0.9</v>
      </c>
      <c r="Y361" s="1" t="n">
        <v>1</v>
      </c>
      <c r="Z361" s="1" t="n">
        <v>1</v>
      </c>
      <c r="AA361" s="2" t="n">
        <v>1</v>
      </c>
      <c r="AB361" s="5" t="s">
        <v>586</v>
      </c>
      <c r="AC361" s="5" t="s">
        <v>52</v>
      </c>
      <c r="AD361" s="3" t="n">
        <f aca="false">$C361+$D361*2+$E361*0.5+$F361+$G361*0.5</f>
        <v>11.5</v>
      </c>
      <c r="AE361" s="1" t="n">
        <f aca="false">$H361+$I361*3+$J361*0.5+$K361+$L361*0.5+$M361*0.1+$N361*0.2</f>
        <v>11</v>
      </c>
      <c r="AF361" s="1" t="n">
        <f aca="false">$AD361*$W361*$AA361-1.5*$AE361*$X361</f>
        <v>-3.35</v>
      </c>
      <c r="AG361" s="1" t="n">
        <f aca="false">$O361*$Y361-2*($P361*$Z361+R361)</f>
        <v>-4</v>
      </c>
      <c r="AH361" s="1" t="n">
        <f aca="false">IF($AG361&lt;0,$AG361*1.5,$AG361*3)</f>
        <v>-6</v>
      </c>
      <c r="AI361" s="1" t="n">
        <f aca="false">(Q361+S361+U361)*2-(T361+V361)*3</f>
        <v>0</v>
      </c>
      <c r="AJ361" s="2" t="n">
        <f aca="false">AF361+AH361+AI361</f>
        <v>-9.35</v>
      </c>
      <c r="AK361" s="6" t="n">
        <f aca="false">AJ361/(AD361+AE361*1.5+(O361+P361+R361+T361+V361)*3+(Q361+S361+U361)*2)</f>
        <v>-0.133571428571429</v>
      </c>
      <c r="AL361" s="7" t="n">
        <f aca="false">0.5+AK361*4</f>
        <v>-0.0342857142857143</v>
      </c>
      <c r="AM361" s="3" t="str">
        <f aca="false">IF(AC361="","",IF(AC361="分","分",IF(AJ361=0,"分",IF(AC361="攻",IF(AJ361&gt;0,"一致","不一致"),IF(AJ361&gt;=0,"不一致","一致")))))</f>
        <v>一致</v>
      </c>
      <c r="AN361" s="8" t="n">
        <f aca="false">IF(AC361="","",ABS(AK361))</f>
        <v>0.133571428571429</v>
      </c>
      <c r="AO361" s="3" t="n">
        <f aca="false">AP361-AQ361</f>
        <v>2</v>
      </c>
      <c r="AP361" s="1" t="n">
        <v>4</v>
      </c>
      <c r="AQ361" s="2" t="n">
        <v>2</v>
      </c>
      <c r="AR361" s="3" t="s">
        <v>54</v>
      </c>
      <c r="AT361" s="1" t="s">
        <v>53</v>
      </c>
      <c r="AV361" s="17" t="n">
        <f aca="false">IF(AK361&gt;0.5/4,0.5/4,IF(AK361&lt;0.5/-4,0.5/-4,AK361))</f>
        <v>-0.125</v>
      </c>
      <c r="AW361" s="3" t="n">
        <v>6.5</v>
      </c>
      <c r="AX361" s="9" t="n">
        <f aca="false">AW361*((O361+P361+U361+V361)*3+C361+H361+Q361+R361)/60+1</f>
        <v>7.71666666666667</v>
      </c>
    </row>
    <row r="362" customFormat="false" ht="12.8" hidden="false" customHeight="false" outlineLevel="0" collapsed="false">
      <c r="A362" s="1" t="n">
        <v>361</v>
      </c>
      <c r="B362" s="1" t="s">
        <v>698</v>
      </c>
      <c r="C362" s="1" t="n">
        <v>12</v>
      </c>
      <c r="H362" s="3" t="n">
        <v>11</v>
      </c>
      <c r="O362" s="3" t="n">
        <v>2</v>
      </c>
      <c r="P362" s="1" t="n">
        <v>4</v>
      </c>
      <c r="W362" s="3" t="n">
        <v>0.9</v>
      </c>
      <c r="X362" s="1" t="n">
        <v>1</v>
      </c>
      <c r="Y362" s="1" t="n">
        <v>1</v>
      </c>
      <c r="Z362" s="1" t="n">
        <v>0.5</v>
      </c>
      <c r="AA362" s="2" t="n">
        <v>1.5</v>
      </c>
      <c r="AB362" s="26" t="s">
        <v>699</v>
      </c>
      <c r="AC362" s="26" t="s">
        <v>58</v>
      </c>
      <c r="AD362" s="27" t="n">
        <f aca="false">$C362+$D362*2+$E362*0.5+$F362+$G362*0.5</f>
        <v>12</v>
      </c>
      <c r="AE362" s="28" t="n">
        <f aca="false">$H362+$I362*3+$J362*0.5+$K362+$L362*0.5+$M362*0.1+$N362*0.2</f>
        <v>11</v>
      </c>
      <c r="AF362" s="28" t="n">
        <f aca="false">$AD362*$W362*$AA362-$AE362*$X362</f>
        <v>5.2</v>
      </c>
      <c r="AG362" s="28" t="n">
        <f aca="false">$O362*$Y362-($P362*$Z362)</f>
        <v>0</v>
      </c>
      <c r="AH362" s="28" t="n">
        <f aca="false">AG362*3</f>
        <v>0</v>
      </c>
      <c r="AI362" s="28" t="n">
        <f aca="false">(Q362+S362+U362-R362-T362-V362)*3</f>
        <v>0</v>
      </c>
      <c r="AJ362" s="30" t="n">
        <f aca="false">AF362+AH362+AI362</f>
        <v>5.2</v>
      </c>
      <c r="AK362" s="31" t="n">
        <f aca="false">AJ362/(AD362+AE362+SUM(O362:V362)*3)</f>
        <v>0.126829268292683</v>
      </c>
      <c r="AL362" s="7" t="n">
        <f aca="false">0.5+AK362*4</f>
        <v>1.00731707317073</v>
      </c>
      <c r="AM362" s="3" t="str">
        <f aca="false">IF(AC362="","",IF(AC362="分","分",IF(AJ362=0,"分",IF(AC362="攻",IF(AJ362&gt;0,"一致","不一致"),IF(AJ362&gt;=0,"不一致","一致")))))</f>
        <v>一致</v>
      </c>
      <c r="AN362" s="8" t="n">
        <f aca="false">IF(AC362="","",ABS(AK362))</f>
        <v>0.126829268292683</v>
      </c>
      <c r="AO362" s="3" t="n">
        <f aca="false">AP362-AQ362</f>
        <v>0</v>
      </c>
      <c r="AP362" s="1" t="n">
        <v>3</v>
      </c>
      <c r="AQ362" s="2" t="n">
        <v>3</v>
      </c>
      <c r="AR362" s="3" t="s">
        <v>53</v>
      </c>
      <c r="AT362" s="1" t="s">
        <v>54</v>
      </c>
      <c r="AV362" s="17" t="n">
        <f aca="false">IF(AK362&gt;0.5/4,0.5/4,IF(AK362&lt;0.5/-4,0.5/-4,AK362))</f>
        <v>0.125</v>
      </c>
      <c r="AW362" s="3" t="n">
        <v>7.5</v>
      </c>
      <c r="AX362" s="9" t="n">
        <f aca="false">AW362*((O362+P362+U362+V362)*3+C362+H362+Q362+R362)/60+1</f>
        <v>6.125</v>
      </c>
    </row>
    <row r="363" customFormat="false" ht="12.8" hidden="false" customHeight="false" outlineLevel="0" collapsed="false">
      <c r="A363" s="1" t="n">
        <v>362</v>
      </c>
      <c r="B363" s="1" t="s">
        <v>700</v>
      </c>
      <c r="C363" s="1" t="n">
        <v>25</v>
      </c>
      <c r="H363" s="3" t="n">
        <v>15</v>
      </c>
      <c r="W363" s="3" t="n">
        <v>1</v>
      </c>
      <c r="X363" s="1" t="n">
        <v>1</v>
      </c>
      <c r="Y363" s="1" t="n">
        <v>1</v>
      </c>
      <c r="Z363" s="1" t="n">
        <v>1</v>
      </c>
      <c r="AA363" s="2" t="n">
        <v>0.75</v>
      </c>
      <c r="AB363" s="24" t="s">
        <v>701</v>
      </c>
      <c r="AC363" s="5" t="s">
        <v>58</v>
      </c>
      <c r="AD363" s="3" t="n">
        <f aca="false">$C363+$D363*2+$E363*0.5+$F363+$G363*0.5</f>
        <v>25</v>
      </c>
      <c r="AE363" s="1" t="n">
        <f aca="false">$H363+$I363*3+$J363*0.5+$K363+$L363*0.5+$M363*0.1+$N363*0.2</f>
        <v>15</v>
      </c>
      <c r="AF363" s="1" t="n">
        <f aca="false">$AD363*$W363*$AA363-1.5*$AE363*$X363</f>
        <v>-3.75</v>
      </c>
      <c r="AG363" s="1" t="n">
        <f aca="false">$O363*$Y363-2*($P363*$Z363+R363)</f>
        <v>0</v>
      </c>
      <c r="AH363" s="1" t="n">
        <f aca="false">IF($AG363&lt;0,$AG363*1.5,$AG363*3)</f>
        <v>0</v>
      </c>
      <c r="AI363" s="1" t="n">
        <f aca="false">(Q363+S363+U363)*2-(T363+V363)*3</f>
        <v>0</v>
      </c>
      <c r="AJ363" s="2" t="n">
        <f aca="false">AF363+AH363+AI363</f>
        <v>-3.75</v>
      </c>
      <c r="AK363" s="6" t="n">
        <f aca="false">AJ363/(AD363+AE363*1.5+(O363+P363+R363+T363+V363)*3+(Q363+S363+U363)*2)</f>
        <v>-0.0789473684210526</v>
      </c>
      <c r="AL363" s="7" t="n">
        <f aca="false">0.5+AK363*4</f>
        <v>0.18421052631579</v>
      </c>
      <c r="AM363" s="3" t="str">
        <f aca="false">IF(AC363="","",IF(AC363="分","分",IF(AJ363=0,"分",IF(AC363="攻",IF(AJ363&gt;0,"一致","不一致"),IF(AJ363&gt;=0,"不一致","一致")))))</f>
        <v>不一致</v>
      </c>
      <c r="AN363" s="8" t="n">
        <f aca="false">IF(AC363="","",ABS(AK363))</f>
        <v>0.0789473684210526</v>
      </c>
      <c r="AO363" s="3" t="n">
        <f aca="false">AP363-AQ363</f>
        <v>0</v>
      </c>
      <c r="AP363" s="1" t="n">
        <v>3</v>
      </c>
      <c r="AQ363" s="2" t="n">
        <v>3</v>
      </c>
      <c r="AR363" s="3" t="s">
        <v>59</v>
      </c>
      <c r="AT363" s="1" t="s">
        <v>97</v>
      </c>
      <c r="AV363" s="17" t="n">
        <f aca="false">IF(AK363&gt;0.5/4,0.5/4,IF(AK363&lt;0.5/-4,0.5/-4,AK363))</f>
        <v>-0.0789473684210526</v>
      </c>
      <c r="AW363" s="3" t="n">
        <v>9</v>
      </c>
      <c r="AX363" s="9" t="n">
        <f aca="false">AW363*((O363+P363+U363+V363)*3+C363+H363+Q363+R363)/60+1</f>
        <v>7</v>
      </c>
    </row>
    <row r="364" customFormat="false" ht="12.8" hidden="false" customHeight="false" outlineLevel="0" collapsed="false">
      <c r="A364" s="1" t="n">
        <v>363</v>
      </c>
      <c r="B364" s="1" t="s">
        <v>702</v>
      </c>
      <c r="C364" s="1" t="n">
        <v>18.5</v>
      </c>
      <c r="H364" s="3" t="n">
        <v>10</v>
      </c>
      <c r="O364" s="3" t="n">
        <v>8</v>
      </c>
      <c r="P364" s="1" t="n">
        <v>9</v>
      </c>
      <c r="W364" s="3" t="n">
        <v>1</v>
      </c>
      <c r="X364" s="1" t="n">
        <v>1</v>
      </c>
      <c r="Y364" s="1" t="n">
        <v>1</v>
      </c>
      <c r="Z364" s="1" t="n">
        <v>0.75</v>
      </c>
      <c r="AA364" s="2" t="n">
        <v>1</v>
      </c>
      <c r="AB364" s="5" t="s">
        <v>703</v>
      </c>
      <c r="AC364" s="5" t="s">
        <v>52</v>
      </c>
      <c r="AD364" s="3" t="n">
        <f aca="false">$C364+$D364*2+$E364*0.5+$F364+$G364*0.5</f>
        <v>18.5</v>
      </c>
      <c r="AE364" s="1" t="n">
        <f aca="false">$H364+$I364*3+$J364*0.5+$K364+$L364*0.5+$M364*0.1+$N364*0.2</f>
        <v>10</v>
      </c>
      <c r="AF364" s="1" t="n">
        <f aca="false">$AD364*$W364*$AA364-1.5*$AE364*$X364</f>
        <v>3.5</v>
      </c>
      <c r="AG364" s="1" t="n">
        <f aca="false">$O364*$Y364-2*($P364*$Z364+R364)</f>
        <v>-5.5</v>
      </c>
      <c r="AH364" s="1" t="n">
        <f aca="false">IF($AG364&lt;0,$AG364*1.5,$AG364*3)</f>
        <v>-8.25</v>
      </c>
      <c r="AI364" s="1" t="n">
        <f aca="false">(Q364+S364+U364)*2-(T364+V364)*3</f>
        <v>0</v>
      </c>
      <c r="AJ364" s="2" t="n">
        <f aca="false">AF364+AH364+AI364</f>
        <v>-4.75</v>
      </c>
      <c r="AK364" s="6" t="n">
        <f aca="false">AJ364/(AD364+AE364*1.5+(O364+P364+R364+T364+V364)*3+(Q364+S364+U364)*2)</f>
        <v>-0.0562130177514793</v>
      </c>
      <c r="AL364" s="7" t="n">
        <f aca="false">0.5+AK364*4</f>
        <v>0.275147928994083</v>
      </c>
      <c r="AM364" s="3" t="str">
        <f aca="false">IF(AC364="","",IF(AC364="分","分",IF(AJ364=0,"分",IF(AC364="攻",IF(AJ364&gt;0,"一致","不一致"),IF(AJ364&gt;=0,"不一致","一致")))))</f>
        <v>一致</v>
      </c>
      <c r="AN364" s="8" t="n">
        <f aca="false">IF(AC364="","",ABS(AK364))</f>
        <v>0.0562130177514793</v>
      </c>
      <c r="AO364" s="3" t="n">
        <f aca="false">AP364-AQ364</f>
        <v>0</v>
      </c>
      <c r="AP364" s="1" t="n">
        <v>3</v>
      </c>
      <c r="AQ364" s="2" t="n">
        <v>3</v>
      </c>
      <c r="AR364" s="3" t="s">
        <v>54</v>
      </c>
      <c r="AT364" s="1" t="s">
        <v>59</v>
      </c>
      <c r="AV364" s="17" t="n">
        <f aca="false">IF(AK364&gt;0.5/4,0.5/4,IF(AK364&lt;0.5/-4,0.5/-4,AK364))</f>
        <v>-0.0562130177514793</v>
      </c>
      <c r="AW364" s="3" t="n">
        <v>7</v>
      </c>
      <c r="AX364" s="9" t="n">
        <f aca="false">AW364*((O364+P364+U364+V364)*3+C364+H364+Q364+R364)/60+1</f>
        <v>10.275</v>
      </c>
    </row>
    <row r="365" customFormat="false" ht="12.8" hidden="false" customHeight="false" outlineLevel="0" collapsed="false">
      <c r="A365" s="1" t="n">
        <v>364</v>
      </c>
      <c r="B365" s="4" t="s">
        <v>704</v>
      </c>
      <c r="C365" s="1" t="n">
        <v>14</v>
      </c>
      <c r="H365" s="3" t="n">
        <v>7</v>
      </c>
      <c r="O365" s="3" t="n">
        <v>4</v>
      </c>
      <c r="P365" s="1" t="n">
        <v>1</v>
      </c>
      <c r="R365" s="1" t="n">
        <v>2</v>
      </c>
      <c r="U365" s="1" t="n">
        <v>2</v>
      </c>
      <c r="W365" s="3" t="n">
        <v>0.9</v>
      </c>
      <c r="X365" s="1" t="n">
        <v>1</v>
      </c>
      <c r="Y365" s="1" t="n">
        <v>1</v>
      </c>
      <c r="Z365" s="1" t="n">
        <v>1</v>
      </c>
      <c r="AA365" s="2" t="n">
        <v>0.75</v>
      </c>
      <c r="AB365" s="19" t="s">
        <v>705</v>
      </c>
      <c r="AC365" s="5" t="s">
        <v>52</v>
      </c>
      <c r="AD365" s="3" t="n">
        <f aca="false">$C365+$D365*2+$E365*0.5+$F365+$G365*0.5</f>
        <v>14</v>
      </c>
      <c r="AE365" s="1" t="n">
        <f aca="false">$H365+$I365*3+$J365*0.5+$K365+$L365*0.5+$M365*0.1+$N365*0.2</f>
        <v>7</v>
      </c>
      <c r="AF365" s="1" t="n">
        <f aca="false">$AD365*$W365*$AA365-1.5*$AE365*$X365</f>
        <v>-1.05</v>
      </c>
      <c r="AG365" s="1" t="n">
        <f aca="false">$O365*$Y365-2*($P365*$Z365+R365)</f>
        <v>-2</v>
      </c>
      <c r="AH365" s="1" t="n">
        <f aca="false">IF($AG365&lt;0,$AG365*1.5,$AG365*3)</f>
        <v>-3</v>
      </c>
      <c r="AI365" s="1" t="n">
        <f aca="false">(Q365+S365+U365)*2-(T365+V365)*3</f>
        <v>4</v>
      </c>
      <c r="AJ365" s="2" t="n">
        <f aca="false">AF365+AH365+AI365</f>
        <v>-0.0500000000000007</v>
      </c>
      <c r="AK365" s="6" t="n">
        <f aca="false">AJ365/(AD365+AE365*1.5+(O365+P365+R365+T365+V365)*3+(Q365+S365+U365)*2)</f>
        <v>-0.00101010101010102</v>
      </c>
      <c r="AL365" s="7" t="n">
        <f aca="false">0.5+AK365*4</f>
        <v>0.495959595959596</v>
      </c>
      <c r="AM365" s="3" t="str">
        <f aca="false">IF(AC365="","",IF(AC365="分","分",IF(AJ365=0,"分",IF(AC365="攻",IF(AJ365&gt;0,"一致","不一致"),IF(AJ365&gt;=0,"不一致","一致")))))</f>
        <v>一致</v>
      </c>
      <c r="AN365" s="8" t="n">
        <f aca="false">IF(AC365="","",ABS(AK365))</f>
        <v>0.00101010101010102</v>
      </c>
      <c r="AO365" s="3" t="n">
        <f aca="false">AP365-AQ365</f>
        <v>2</v>
      </c>
      <c r="AP365" s="1" t="n">
        <v>4</v>
      </c>
      <c r="AQ365" s="2" t="n">
        <v>2</v>
      </c>
      <c r="AR365" s="3" t="s">
        <v>53</v>
      </c>
      <c r="AT365" s="1" t="s">
        <v>54</v>
      </c>
      <c r="AV365" s="17" t="n">
        <f aca="false">IF(AK365&gt;0.5/4,0.5/4,IF(AK365&lt;0.5/-4,0.5/-4,AK365))</f>
        <v>-0.00101010101010102</v>
      </c>
      <c r="AW365" s="3" t="n">
        <v>7</v>
      </c>
      <c r="AX365" s="9" t="n">
        <f aca="false">AW365*((O365+P365+U365+V365)*3+C365+H365+Q365+R365)/60+1</f>
        <v>6.13333333333333</v>
      </c>
    </row>
    <row r="366" customFormat="false" ht="12.8" hidden="false" customHeight="false" outlineLevel="0" collapsed="false">
      <c r="A366" s="1" t="n">
        <v>365</v>
      </c>
      <c r="B366" s="1" t="s">
        <v>706</v>
      </c>
      <c r="C366" s="1" t="n">
        <v>14</v>
      </c>
      <c r="E366" s="1" t="n">
        <v>1</v>
      </c>
      <c r="H366" s="3" t="n">
        <v>16.5</v>
      </c>
      <c r="M366" s="4" t="n">
        <v>24</v>
      </c>
      <c r="O366" s="3" t="n">
        <v>8</v>
      </c>
      <c r="P366" s="1" t="n">
        <v>7</v>
      </c>
      <c r="R366" s="1" t="n">
        <v>1</v>
      </c>
      <c r="T366" s="20" t="n">
        <v>2</v>
      </c>
      <c r="W366" s="3" t="n">
        <v>1.2</v>
      </c>
      <c r="X366" s="1" t="n">
        <v>1</v>
      </c>
      <c r="Y366" s="1" t="n">
        <v>1</v>
      </c>
      <c r="Z366" s="1" t="n">
        <v>0.25</v>
      </c>
      <c r="AA366" s="2" t="n">
        <v>1</v>
      </c>
      <c r="AB366" s="5" t="s">
        <v>707</v>
      </c>
      <c r="AC366" s="5" t="s">
        <v>52</v>
      </c>
      <c r="AD366" s="3" t="n">
        <f aca="false">$C366+$D366*2+$E366*0.5+$F366+$G366*0.5</f>
        <v>14.5</v>
      </c>
      <c r="AE366" s="1" t="n">
        <f aca="false">$H366+$I366*3+$J366*0.5+$K366+$L366*0.5+$M366*0.1+$N366*0.2</f>
        <v>18.9</v>
      </c>
      <c r="AF366" s="1" t="n">
        <f aca="false">$AD366*$W366*$AA366-1.5*$AE366*$X366</f>
        <v>-10.95</v>
      </c>
      <c r="AG366" s="1" t="n">
        <f aca="false">$O366*$Y366-2*($P366*$Z366+R366)</f>
        <v>2.5</v>
      </c>
      <c r="AH366" s="1" t="n">
        <f aca="false">IF($AG366&lt;0,$AG366*1.5,$AG366*3)</f>
        <v>7.5</v>
      </c>
      <c r="AI366" s="1" t="n">
        <f aca="false">(Q366+S366+U366)*2-(T366+V366)*3</f>
        <v>-6</v>
      </c>
      <c r="AJ366" s="2" t="n">
        <f aca="false">AF366+AH366+AI366</f>
        <v>-9.45</v>
      </c>
      <c r="AK366" s="6" t="n">
        <f aca="false">AJ366/(AD366+AE366*1.5+(O366+P366+R366+T366+V366)*3+(Q366+S366+U366)*2)</f>
        <v>-0.0975735673722251</v>
      </c>
      <c r="AL366" s="7" t="n">
        <f aca="false">0.5+AK366*4</f>
        <v>0.1097057305111</v>
      </c>
      <c r="AM366" s="3" t="str">
        <f aca="false">IF(AC366="","",IF(AC366="分","分",IF(AJ366=0,"分",IF(AC366="攻",IF(AJ366&gt;0,"一致","不一致"),IF(AJ366&gt;=0,"不一致","一致")))))</f>
        <v>一致</v>
      </c>
      <c r="AN366" s="8" t="n">
        <f aca="false">IF(AC366="","",ABS(AK366))</f>
        <v>0.0975735673722251</v>
      </c>
      <c r="AO366" s="3" t="n">
        <f aca="false">AP366-AQ366</f>
        <v>2</v>
      </c>
      <c r="AP366" s="1" t="n">
        <v>5</v>
      </c>
      <c r="AQ366" s="2" t="n">
        <v>3</v>
      </c>
      <c r="AR366" s="3" t="s">
        <v>54</v>
      </c>
      <c r="AT366" s="1" t="s">
        <v>59</v>
      </c>
      <c r="AV366" s="17" t="n">
        <f aca="false">IF(AK366&gt;0.5/4,0.5/4,IF(AK366&lt;0.5/-4,0.5/-4,AK366))</f>
        <v>-0.0975735673722251</v>
      </c>
      <c r="AW366" s="3" t="n">
        <v>8.5</v>
      </c>
      <c r="AX366" s="9" t="n">
        <f aca="false">AW366*((O366+P366+U366+V366)*3+C366+H366+Q366+R366)/60+1</f>
        <v>11.8375</v>
      </c>
    </row>
    <row r="367" customFormat="false" ht="12.8" hidden="false" customHeight="false" outlineLevel="0" collapsed="false">
      <c r="A367" s="1" t="n">
        <v>366</v>
      </c>
      <c r="B367" s="1" t="s">
        <v>708</v>
      </c>
      <c r="C367" s="1" t="n">
        <v>19</v>
      </c>
      <c r="E367" s="1" t="n">
        <v>2</v>
      </c>
      <c r="H367" s="3" t="n">
        <v>10</v>
      </c>
      <c r="W367" s="3" t="n">
        <v>1</v>
      </c>
      <c r="X367" s="1" t="n">
        <v>1.1</v>
      </c>
      <c r="Y367" s="1" t="n">
        <v>1</v>
      </c>
      <c r="Z367" s="1" t="n">
        <v>1</v>
      </c>
      <c r="AA367" s="2" t="n">
        <v>0.5</v>
      </c>
      <c r="AB367" s="22" t="s">
        <v>709</v>
      </c>
      <c r="AC367" s="5" t="s">
        <v>52</v>
      </c>
      <c r="AD367" s="3" t="n">
        <f aca="false">$C367+$D367*2+$E367*0.5+$F367+$G367*0.5</f>
        <v>20</v>
      </c>
      <c r="AE367" s="1" t="n">
        <f aca="false">$H367+$I367*3+$J367*0.5+$K367+$L367*0.5+$M367*0.1+$N367*0.2</f>
        <v>10</v>
      </c>
      <c r="AF367" s="1" t="n">
        <f aca="false">$AD367*$W367*$AA367-1.5*$AE367*$X367</f>
        <v>-6.5</v>
      </c>
      <c r="AG367" s="1" t="n">
        <f aca="false">$O367*$Y367-2*($P367*$Z367+R367)</f>
        <v>0</v>
      </c>
      <c r="AH367" s="1" t="n">
        <f aca="false">IF($AG367&lt;0,$AG367*1.5,$AG367*3)</f>
        <v>0</v>
      </c>
      <c r="AI367" s="1" t="n">
        <f aca="false">(Q367+S367+U367)*2-(T367+V367)*3</f>
        <v>0</v>
      </c>
      <c r="AJ367" s="2" t="n">
        <f aca="false">AF367+AH367+AI367</f>
        <v>-6.5</v>
      </c>
      <c r="AK367" s="6" t="n">
        <f aca="false">AJ367/(AD367+AE367*1.5+(O367+P367+R367+T367+V367)*3+(Q367+S367+U367)*2)</f>
        <v>-0.185714285714286</v>
      </c>
      <c r="AL367" s="7" t="n">
        <f aca="false">0.5+AK367*4</f>
        <v>-0.242857142857143</v>
      </c>
      <c r="AM367" s="3" t="str">
        <f aca="false">IF(AC367="","",IF(AC367="分","分",IF(AJ367=0,"分",IF(AC367="攻",IF(AJ367&gt;0,"一致","不一致"),IF(AJ367&gt;=0,"不一致","一致")))))</f>
        <v>一致</v>
      </c>
      <c r="AN367" s="8" t="n">
        <f aca="false">IF(AC367="","",ABS(AK367))</f>
        <v>0.185714285714286</v>
      </c>
      <c r="AO367" s="3" t="n">
        <f aca="false">AP367-AQ367</f>
        <v>-1</v>
      </c>
      <c r="AP367" s="1" t="n">
        <v>4</v>
      </c>
      <c r="AQ367" s="2" t="n">
        <v>5</v>
      </c>
      <c r="AR367" s="3" t="s">
        <v>59</v>
      </c>
      <c r="AT367" s="1" t="s">
        <v>97</v>
      </c>
      <c r="AV367" s="17" t="n">
        <f aca="false">IF(AK367&gt;0.5/4,0.5/4,IF(AK367&lt;0.5/-4,0.5/-4,AK367))</f>
        <v>-0.125</v>
      </c>
      <c r="AW367" s="3" t="n">
        <v>5.5</v>
      </c>
      <c r="AX367" s="9" t="n">
        <f aca="false">AW367*((O367+P367+U367+V367)*3+C367+H367+Q367+R367)/60+1</f>
        <v>3.65833333333333</v>
      </c>
    </row>
    <row r="368" customFormat="false" ht="12.8" hidden="false" customHeight="false" outlineLevel="0" collapsed="false">
      <c r="A368" s="1" t="n">
        <v>367</v>
      </c>
      <c r="B368" s="1" t="s">
        <v>710</v>
      </c>
      <c r="C368" s="1" t="n">
        <v>23</v>
      </c>
      <c r="E368" s="1" t="n">
        <v>1</v>
      </c>
      <c r="H368" s="3" t="n">
        <v>10</v>
      </c>
      <c r="M368" s="4" t="n">
        <v>24</v>
      </c>
      <c r="W368" s="3" t="n">
        <v>1.1</v>
      </c>
      <c r="X368" s="1" t="n">
        <v>0.7</v>
      </c>
      <c r="Y368" s="1" t="n">
        <v>1</v>
      </c>
      <c r="Z368" s="1" t="n">
        <v>1</v>
      </c>
      <c r="AA368" s="2" t="n">
        <v>0.5</v>
      </c>
      <c r="AB368" s="22" t="s">
        <v>711</v>
      </c>
      <c r="AC368" s="5" t="s">
        <v>58</v>
      </c>
      <c r="AD368" s="3" t="n">
        <f aca="false">$C368+$D368*2+$E368*0.5+$F368+$G368*0.5</f>
        <v>23.5</v>
      </c>
      <c r="AE368" s="1" t="n">
        <f aca="false">$H368+$I368*3+$J368*0.5+$K368+$L368*0.5+$M368*0.1+$N368*0.2</f>
        <v>12.4</v>
      </c>
      <c r="AF368" s="1" t="n">
        <f aca="false">$AD368*$W368*$AA368-1.5*$AE368*$X368</f>
        <v>-0.0949999999999989</v>
      </c>
      <c r="AG368" s="1" t="n">
        <f aca="false">$O368*$Y368-2*($P368*$Z368+R368)</f>
        <v>0</v>
      </c>
      <c r="AH368" s="1" t="n">
        <f aca="false">IF($AG368&lt;0,$AG368*1.5,$AG368*3)</f>
        <v>0</v>
      </c>
      <c r="AI368" s="1" t="n">
        <f aca="false">(Q368+S368+U368)*2-(T368+V368)*3</f>
        <v>0</v>
      </c>
      <c r="AJ368" s="2" t="n">
        <f aca="false">AF368+AH368+AI368</f>
        <v>-0.0949999999999989</v>
      </c>
      <c r="AK368" s="6" t="n">
        <f aca="false">AJ368/(AD368+AE368*1.5+(O368+P368+R368+T368+V368)*3+(Q368+S368+U368)*2)</f>
        <v>-0.00225653206650829</v>
      </c>
      <c r="AL368" s="7" t="n">
        <f aca="false">0.5+AK368*4</f>
        <v>0.490973871733967</v>
      </c>
      <c r="AM368" s="3" t="str">
        <f aca="false">IF(AC368="","",IF(AC368="分","分",IF(AJ368=0,"分",IF(AC368="攻",IF(AJ368&gt;0,"一致","不一致"),IF(AJ368&gt;=0,"不一致","一致")))))</f>
        <v>不一致</v>
      </c>
      <c r="AN368" s="8" t="n">
        <f aca="false">IF(AC368="","",ABS(AK368))</f>
        <v>0.00225653206650829</v>
      </c>
      <c r="AO368" s="3" t="n">
        <f aca="false">AP368-AQ368</f>
        <v>-1</v>
      </c>
      <c r="AP368" s="1" t="n">
        <v>4</v>
      </c>
      <c r="AQ368" s="2" t="n">
        <v>5</v>
      </c>
      <c r="AR368" s="3" t="s">
        <v>54</v>
      </c>
      <c r="AT368" s="1" t="s">
        <v>108</v>
      </c>
      <c r="AV368" s="17" t="n">
        <f aca="false">IF(AK368&gt;0.5/4,0.5/4,IF(AK368&lt;0.5/-4,0.5/-4,AK368))</f>
        <v>-0.00225653206650829</v>
      </c>
      <c r="AW368" s="3" t="n">
        <v>7.5</v>
      </c>
      <c r="AX368" s="9" t="n">
        <f aca="false">AW368*((O368+P368+U368+V368)*3+C368+H368+Q368+R368)/60+1</f>
        <v>5.125</v>
      </c>
    </row>
    <row r="369" customFormat="false" ht="12.8" hidden="false" customHeight="false" outlineLevel="0" collapsed="false">
      <c r="A369" s="1" t="n">
        <v>368</v>
      </c>
      <c r="B369" s="1" t="s">
        <v>712</v>
      </c>
      <c r="C369" s="1" t="n">
        <v>14</v>
      </c>
      <c r="G369" s="2" t="n">
        <v>1</v>
      </c>
      <c r="H369" s="3" t="n">
        <v>6</v>
      </c>
      <c r="L369" s="4" t="n">
        <v>1</v>
      </c>
      <c r="O369" s="3" t="n">
        <v>14</v>
      </c>
      <c r="P369" s="1" t="n">
        <v>6</v>
      </c>
      <c r="W369" s="3" t="n">
        <v>0.9</v>
      </c>
      <c r="X369" s="1" t="n">
        <v>1.2</v>
      </c>
      <c r="Y369" s="1" t="n">
        <v>1</v>
      </c>
      <c r="Z369" s="1" t="n">
        <v>1</v>
      </c>
      <c r="AA369" s="2" t="n">
        <v>0.75</v>
      </c>
      <c r="AB369" s="19" t="s">
        <v>713</v>
      </c>
      <c r="AC369" s="5" t="s">
        <v>58</v>
      </c>
      <c r="AD369" s="3" t="n">
        <f aca="false">$C369+$D369*2+$E369*0.5+$F369+$G369*0.5</f>
        <v>14.5</v>
      </c>
      <c r="AE369" s="1" t="n">
        <f aca="false">$H369+$I369*3+$J369*0.5+$K369+$L369*0.5+$M369*0.1+$N369*0.2</f>
        <v>6.5</v>
      </c>
      <c r="AF369" s="1" t="n">
        <f aca="false">$AD369*$W369*$AA369-1.5*$AE369*$X369</f>
        <v>-1.9125</v>
      </c>
      <c r="AG369" s="1" t="n">
        <f aca="false">$O369*$Y369-2*($P369*$Z369+R369)</f>
        <v>2</v>
      </c>
      <c r="AH369" s="1" t="n">
        <f aca="false">IF($AG369&lt;0,$AG369*1.5,$AG369*3)</f>
        <v>6</v>
      </c>
      <c r="AI369" s="1" t="n">
        <f aca="false">(Q369+S369+U369)*2-(T369+V369)*3</f>
        <v>0</v>
      </c>
      <c r="AJ369" s="2" t="n">
        <f aca="false">AF369+AH369+AI369</f>
        <v>4.0875</v>
      </c>
      <c r="AK369" s="6" t="n">
        <f aca="false">AJ369/(AD369+AE369*1.5+(O369+P369+R369+T369+V369)*3+(Q369+S369+U369)*2)</f>
        <v>0.0485163204747775</v>
      </c>
      <c r="AL369" s="7" t="n">
        <f aca="false">0.5+AK369*4</f>
        <v>0.69406528189911</v>
      </c>
      <c r="AM369" s="3" t="str">
        <f aca="false">IF(AC369="","",IF(AC369="分","分",IF(AJ369=0,"分",IF(AC369="攻",IF(AJ369&gt;0,"一致","不一致"),IF(AJ369&gt;=0,"不一致","一致")))))</f>
        <v>一致</v>
      </c>
      <c r="AN369" s="8" t="n">
        <f aca="false">IF(AC369="","",ABS(AK369))</f>
        <v>0.0485163204747775</v>
      </c>
      <c r="AO369" s="3" t="n">
        <f aca="false">AP369-AQ369</f>
        <v>-1</v>
      </c>
      <c r="AP369" s="1" t="n">
        <v>4</v>
      </c>
      <c r="AQ369" s="2" t="n">
        <v>5</v>
      </c>
      <c r="AR369" s="3" t="s">
        <v>53</v>
      </c>
      <c r="AT369" s="1" t="s">
        <v>54</v>
      </c>
      <c r="AV369" s="17" t="n">
        <f aca="false">IF(AK369&gt;0.5/4,0.5/4,IF(AK369&lt;0.5/-4,0.5/-4,AK369))</f>
        <v>0.0485163204747775</v>
      </c>
      <c r="AW369" s="3" t="n">
        <v>8</v>
      </c>
      <c r="AX369" s="9" t="n">
        <f aca="false">AW369*((O369+P369+U369+V369)*3+C369+H369+Q369+R369)/60+1</f>
        <v>11.6666666666667</v>
      </c>
    </row>
    <row r="370" customFormat="false" ht="12.8" hidden="false" customHeight="false" outlineLevel="0" collapsed="false">
      <c r="A370" s="1" t="n">
        <v>369</v>
      </c>
      <c r="B370" s="1" t="s">
        <v>714</v>
      </c>
      <c r="C370" s="1" t="n">
        <v>24</v>
      </c>
      <c r="E370" s="1" t="n">
        <v>1</v>
      </c>
      <c r="H370" s="3" t="n">
        <v>18</v>
      </c>
      <c r="O370" s="3" t="n">
        <v>33</v>
      </c>
      <c r="P370" s="1" t="n">
        <v>19</v>
      </c>
      <c r="R370" s="1" t="n">
        <v>4</v>
      </c>
      <c r="T370" s="1" t="n">
        <v>1</v>
      </c>
      <c r="W370" s="3" t="n">
        <v>1</v>
      </c>
      <c r="X370" s="1" t="n">
        <v>1</v>
      </c>
      <c r="Y370" s="1" t="n">
        <v>1</v>
      </c>
      <c r="Z370" s="1" t="n">
        <v>1</v>
      </c>
      <c r="AA370" s="2" t="n">
        <v>1</v>
      </c>
      <c r="AB370" s="5" t="s">
        <v>715</v>
      </c>
      <c r="AC370" s="5" t="s">
        <v>52</v>
      </c>
      <c r="AD370" s="3" t="n">
        <f aca="false">$C370+$D370*2+$E370*0.5+$F370+$G370*0.5</f>
        <v>24.5</v>
      </c>
      <c r="AE370" s="1" t="n">
        <f aca="false">$H370+$I370*3+$J370*0.5+$K370+$L370*0.5+$M370*0.1+$N370*0.2</f>
        <v>18</v>
      </c>
      <c r="AF370" s="1" t="n">
        <f aca="false">$AD370*$W370*$AA370-1.5*$AE370*$X370</f>
        <v>-2.5</v>
      </c>
      <c r="AG370" s="1" t="n">
        <f aca="false">$O370*$Y370-2*($P370*$Z370+R370)</f>
        <v>-13</v>
      </c>
      <c r="AH370" s="1" t="n">
        <f aca="false">IF($AG370&lt;0,$AG370*1.5,$AG370*3)</f>
        <v>-19.5</v>
      </c>
      <c r="AI370" s="1" t="n">
        <f aca="false">(Q370+S370+U370)*2-(T370+V370)*3</f>
        <v>-3</v>
      </c>
      <c r="AJ370" s="2" t="n">
        <f aca="false">AF370+AH370+AI370</f>
        <v>-25</v>
      </c>
      <c r="AK370" s="6" t="n">
        <f aca="false">AJ370/(AD370+AE370*1.5+(O370+P370+R370+T370+V370)*3+(Q370+S370+U370)*2)</f>
        <v>-0.112359550561798</v>
      </c>
      <c r="AL370" s="7" t="n">
        <f aca="false">0.5+AK370*4</f>
        <v>0.050561797752809</v>
      </c>
      <c r="AM370" s="3" t="str">
        <f aca="false">IF(AC370="","",IF(AC370="分","分",IF(AJ370=0,"分",IF(AC370="攻",IF(AJ370&gt;0,"一致","不一致"),IF(AJ370&gt;=0,"不一致","一致")))))</f>
        <v>一致</v>
      </c>
      <c r="AN370" s="8" t="n">
        <f aca="false">IF(AC370="","",ABS(AK370))</f>
        <v>0.112359550561798</v>
      </c>
      <c r="AO370" s="3" t="n">
        <f aca="false">AP370-AQ370</f>
        <v>1</v>
      </c>
      <c r="AP370" s="1" t="n">
        <v>3</v>
      </c>
      <c r="AQ370" s="2" t="n">
        <v>2</v>
      </c>
      <c r="AR370" s="3" t="s">
        <v>54</v>
      </c>
      <c r="AT370" s="1" t="s">
        <v>143</v>
      </c>
      <c r="AV370" s="17" t="n">
        <f aca="false">IF(AK370&gt;0.5/4,0.5/4,IF(AK370&lt;0.5/-4,0.5/-4,AK370))</f>
        <v>-0.112359550561798</v>
      </c>
      <c r="AW370" s="3" t="n">
        <v>8</v>
      </c>
      <c r="AX370" s="9" t="n">
        <f aca="false">AW370*((O370+P370+U370+V370)*3+C370+H370+Q370+R370)/60+1</f>
        <v>27.9333333333333</v>
      </c>
    </row>
    <row r="371" customFormat="false" ht="12.8" hidden="false" customHeight="false" outlineLevel="0" collapsed="false">
      <c r="A371" s="1" t="n">
        <v>370</v>
      </c>
      <c r="B371" s="1" t="s">
        <v>716</v>
      </c>
      <c r="C371" s="1" t="n">
        <v>35</v>
      </c>
      <c r="E371" s="1" t="n">
        <v>2</v>
      </c>
      <c r="F371" s="1" t="n">
        <v>3</v>
      </c>
      <c r="G371" s="2" t="n">
        <v>5</v>
      </c>
      <c r="H371" s="3" t="n">
        <v>20</v>
      </c>
      <c r="J371" s="1" t="n">
        <v>1</v>
      </c>
      <c r="O371" s="37" t="n">
        <v>8</v>
      </c>
      <c r="R371" s="20" t="n">
        <v>6</v>
      </c>
      <c r="W371" s="3" t="n">
        <v>1</v>
      </c>
      <c r="X371" s="1" t="n">
        <v>1.2</v>
      </c>
      <c r="Y371" s="1" t="n">
        <v>1</v>
      </c>
      <c r="Z371" s="1" t="n">
        <v>1</v>
      </c>
      <c r="AA371" s="2" t="n">
        <v>1</v>
      </c>
      <c r="AB371" s="5" t="s">
        <v>717</v>
      </c>
      <c r="AC371" s="5" t="s">
        <v>52</v>
      </c>
      <c r="AD371" s="3" t="n">
        <f aca="false">$C371+$D371*2+$E371*0.5+$F371+$G371*0.5</f>
        <v>41.5</v>
      </c>
      <c r="AE371" s="1" t="n">
        <f aca="false">$H371+$I371*3+$J371*0.5+$K371+$L371*0.5+$M371*0.1+$N371*0.2</f>
        <v>20.5</v>
      </c>
      <c r="AF371" s="1" t="n">
        <f aca="false">$AD371*$W371*$AA371-1.5*$AE371*$X371</f>
        <v>4.6</v>
      </c>
      <c r="AG371" s="1" t="n">
        <f aca="false">$O371*$Y371-2*($P371*$Z371+R371)</f>
        <v>-4</v>
      </c>
      <c r="AH371" s="1" t="n">
        <f aca="false">IF($AG371&lt;0,$AG371*1.5,$AG371*3)</f>
        <v>-6</v>
      </c>
      <c r="AI371" s="1" t="n">
        <f aca="false">(Q371+S371+U371)*2-(T371+V371)*3</f>
        <v>0</v>
      </c>
      <c r="AJ371" s="2" t="n">
        <f aca="false">AF371+AH371+AI371</f>
        <v>-1.4</v>
      </c>
      <c r="AK371" s="6" t="n">
        <f aca="false">AJ371/(AD371+AE371*1.5+(O371+P371+R371+T371+V371)*3+(Q371+S371+U371)*2)</f>
        <v>-0.012253829321663</v>
      </c>
      <c r="AL371" s="7" t="n">
        <f aca="false">0.5+AK371*4</f>
        <v>0.450984682713348</v>
      </c>
      <c r="AM371" s="3" t="str">
        <f aca="false">IF(AC371="","",IF(AC371="分","分",IF(AJ371=0,"分",IF(AC371="攻",IF(AJ371&gt;0,"一致","不一致"),IF(AJ371&gt;=0,"不一致","一致")))))</f>
        <v>一致</v>
      </c>
      <c r="AN371" s="8" t="n">
        <f aca="false">IF(AC371="","",ABS(AK371))</f>
        <v>0.012253829321663</v>
      </c>
      <c r="AO371" s="3" t="n">
        <f aca="false">AP371-AQ371</f>
        <v>1</v>
      </c>
      <c r="AP371" s="1" t="n">
        <v>4</v>
      </c>
      <c r="AQ371" s="2" t="n">
        <v>3</v>
      </c>
      <c r="AR371" s="3" t="s">
        <v>53</v>
      </c>
      <c r="AT371" s="1" t="s">
        <v>54</v>
      </c>
      <c r="AV371" s="17" t="n">
        <f aca="false">IF(AK371&gt;0.5/4,0.5/4,IF(AK371&lt;0.5/-4,0.5/-4,AK371))</f>
        <v>-0.012253829321663</v>
      </c>
      <c r="AW371" s="3" t="n">
        <v>8</v>
      </c>
      <c r="AX371" s="9" t="n">
        <f aca="false">AW371*((O371+P371+U371+V371)*3+C371+H371+Q371+R371)/60+1</f>
        <v>12.3333333333333</v>
      </c>
    </row>
    <row r="372" customFormat="false" ht="12.8" hidden="false" customHeight="false" outlineLevel="0" collapsed="false">
      <c r="A372" s="1" t="n">
        <v>371</v>
      </c>
      <c r="B372" s="1" t="s">
        <v>718</v>
      </c>
      <c r="C372" s="1" t="n">
        <v>12</v>
      </c>
      <c r="E372" s="1" t="n">
        <v>1</v>
      </c>
      <c r="H372" s="3" t="n">
        <v>12</v>
      </c>
      <c r="M372" s="4" t="n">
        <v>9</v>
      </c>
      <c r="O372" s="3" t="n">
        <v>9</v>
      </c>
      <c r="P372" s="1" t="n">
        <v>3</v>
      </c>
      <c r="R372" s="1" t="n">
        <v>2</v>
      </c>
      <c r="W372" s="3" t="n">
        <v>1.2</v>
      </c>
      <c r="X372" s="1" t="n">
        <v>0.9</v>
      </c>
      <c r="Y372" s="1" t="n">
        <v>1</v>
      </c>
      <c r="Z372" s="1" t="n">
        <v>1</v>
      </c>
      <c r="AA372" s="2" t="n">
        <v>1</v>
      </c>
      <c r="AB372" s="5" t="s">
        <v>719</v>
      </c>
      <c r="AC372" s="5" t="s">
        <v>52</v>
      </c>
      <c r="AD372" s="3" t="n">
        <f aca="false">$C372+$D372*2+$E372*0.5+$F372+$G372*0.5</f>
        <v>12.5</v>
      </c>
      <c r="AE372" s="1" t="n">
        <f aca="false">$H372+$I372*3+$J372*0.5+$K372+$L372*0.5+$M372*0.1+$N372*0.2</f>
        <v>12.9</v>
      </c>
      <c r="AF372" s="1" t="n">
        <f aca="false">$AD372*$W372*$AA372-1.5*$AE372*$X372</f>
        <v>-2.415</v>
      </c>
      <c r="AG372" s="1" t="n">
        <f aca="false">$O372*$Y372-2*($P372*$Z372+R372)</f>
        <v>-1</v>
      </c>
      <c r="AH372" s="1" t="n">
        <f aca="false">IF($AG372&lt;0,$AG372*1.5,$AG372*3)</f>
        <v>-1.5</v>
      </c>
      <c r="AI372" s="1" t="n">
        <f aca="false">(Q372+S372+U372)*2-(T372+V372)*3</f>
        <v>0</v>
      </c>
      <c r="AJ372" s="2" t="n">
        <f aca="false">AF372+AH372+AI372</f>
        <v>-3.915</v>
      </c>
      <c r="AK372" s="6" t="n">
        <f aca="false">AJ372/(AD372+AE372*1.5+(O372+P372+R372+T372+V372)*3+(Q372+S372+U372)*2)</f>
        <v>-0.0530128639133379</v>
      </c>
      <c r="AL372" s="7" t="n">
        <f aca="false">0.5+AK372*4</f>
        <v>0.287948544346648</v>
      </c>
      <c r="AM372" s="3" t="str">
        <f aca="false">IF(AC372="","",IF(AC372="分","分",IF(AJ372=0,"分",IF(AC372="攻",IF(AJ372&gt;0,"一致","不一致"),IF(AJ372&gt;=0,"不一致","一致")))))</f>
        <v>一致</v>
      </c>
      <c r="AN372" s="8" t="n">
        <f aca="false">IF(AC372="","",ABS(AK372))</f>
        <v>0.0530128639133379</v>
      </c>
      <c r="AO372" s="3" t="n">
        <f aca="false">AP372-AQ372</f>
        <v>-1</v>
      </c>
      <c r="AP372" s="1" t="n">
        <v>3</v>
      </c>
      <c r="AQ372" s="2" t="n">
        <v>4</v>
      </c>
      <c r="AR372" s="3" t="s">
        <v>54</v>
      </c>
      <c r="AT372" s="1" t="s">
        <v>53</v>
      </c>
      <c r="AV372" s="17" t="n">
        <f aca="false">IF(AK372&gt;0.5/4,0.5/4,IF(AK372&lt;0.5/-4,0.5/-4,AK372))</f>
        <v>-0.0530128639133379</v>
      </c>
      <c r="AW372" s="3" t="n">
        <v>6</v>
      </c>
      <c r="AX372" s="9" t="n">
        <f aca="false">AW372*((O372+P372+U372+V372)*3+C372+H372+Q372+R372)/60+1</f>
        <v>7.2</v>
      </c>
    </row>
    <row r="373" customFormat="false" ht="12.8" hidden="false" customHeight="false" outlineLevel="0" collapsed="false">
      <c r="A373" s="1" t="n">
        <v>372</v>
      </c>
      <c r="B373" s="1" t="s">
        <v>720</v>
      </c>
      <c r="C373" s="1" t="n">
        <v>22</v>
      </c>
      <c r="E373" s="1" t="n">
        <v>1</v>
      </c>
      <c r="F373" s="1" t="n">
        <v>1</v>
      </c>
      <c r="G373" s="2" t="n">
        <v>1</v>
      </c>
      <c r="H373" s="3" t="n">
        <v>15</v>
      </c>
      <c r="O373" s="3" t="n">
        <v>12</v>
      </c>
      <c r="P373" s="1" t="n">
        <v>6</v>
      </c>
      <c r="R373" s="1" t="n">
        <v>3</v>
      </c>
      <c r="W373" s="3" t="n">
        <v>1</v>
      </c>
      <c r="X373" s="1" t="n">
        <v>0.9</v>
      </c>
      <c r="Y373" s="1" t="n">
        <v>1</v>
      </c>
      <c r="Z373" s="1" t="n">
        <v>0.75</v>
      </c>
      <c r="AA373" s="2" t="n">
        <v>1</v>
      </c>
      <c r="AB373" s="5" t="s">
        <v>721</v>
      </c>
      <c r="AC373" s="5" t="s">
        <v>122</v>
      </c>
      <c r="AD373" s="3" t="n">
        <f aca="false">$C373+$D373*2+$E373*0.5+$F373+$G373*0.5</f>
        <v>24</v>
      </c>
      <c r="AE373" s="1" t="n">
        <f aca="false">$H373+$I373*3+$J373*0.5+$K373+$L373*0.5+$M373*0.1+$N373*0.2</f>
        <v>15</v>
      </c>
      <c r="AF373" s="1" t="n">
        <f aca="false">$AD373*$W373*$AA373-1.5*$AE373*$X373</f>
        <v>3.75</v>
      </c>
      <c r="AG373" s="1" t="n">
        <f aca="false">$O373*$Y373-2*($P373*$Z373+R373)</f>
        <v>-3</v>
      </c>
      <c r="AH373" s="1" t="n">
        <f aca="false">IF($AG373&lt;0,$AG373*1.5,$AG373*3)</f>
        <v>-4.5</v>
      </c>
      <c r="AI373" s="1" t="n">
        <f aca="false">(Q373+S373+U373)*2-(T373+V373)*3</f>
        <v>0</v>
      </c>
      <c r="AJ373" s="2" t="n">
        <f aca="false">AF373+AH373+AI373</f>
        <v>-0.75</v>
      </c>
      <c r="AK373" s="6" t="n">
        <f aca="false">AJ373/(AD373+AE373*1.5+(O373+P373+R373+T373+V373)*3+(Q373+S373+U373)*2)</f>
        <v>-0.00684931506849315</v>
      </c>
      <c r="AL373" s="7" t="n">
        <f aca="false">0.5+AK373*4</f>
        <v>0.472602739726027</v>
      </c>
      <c r="AM373" s="3" t="str">
        <f aca="false">IF(AC373="","",IF(AC373="分","分",IF(AJ373=0,"分",IF(AC373="攻",IF(AJ373&gt;0,"一致","不一致"),IF(AJ373&gt;=0,"不一致","一致")))))</f>
        <v>分</v>
      </c>
      <c r="AN373" s="8" t="n">
        <f aca="false">IF(AC373="","",ABS(AK373))</f>
        <v>0.00684931506849315</v>
      </c>
      <c r="AO373" s="3" t="n">
        <f aca="false">AP373-AQ373</f>
        <v>1</v>
      </c>
      <c r="AP373" s="1" t="n">
        <v>4</v>
      </c>
      <c r="AQ373" s="2" t="n">
        <v>3</v>
      </c>
      <c r="AR373" s="3" t="s">
        <v>54</v>
      </c>
      <c r="AT373" s="1" t="s">
        <v>53</v>
      </c>
      <c r="AV373" s="17" t="n">
        <f aca="false">IF(AK373&gt;0.5/4,0.5/4,IF(AK373&lt;0.5/-4,0.5/-4,AK373))</f>
        <v>-0.00684931506849315</v>
      </c>
      <c r="AW373" s="3" t="n">
        <v>7.5</v>
      </c>
      <c r="AX373" s="9" t="n">
        <f aca="false">AW373*((O373+P373+U373+V373)*3+C373+H373+Q373+R373)/60+1</f>
        <v>12.75</v>
      </c>
    </row>
    <row r="374" customFormat="false" ht="12.8" hidden="false" customHeight="false" outlineLevel="0" collapsed="false">
      <c r="A374" s="1" t="n">
        <v>373</v>
      </c>
      <c r="B374" s="1" t="s">
        <v>722</v>
      </c>
      <c r="C374" s="1" t="n">
        <v>12</v>
      </c>
      <c r="H374" s="3" t="n">
        <v>8.5</v>
      </c>
      <c r="O374" s="3" t="n">
        <v>10</v>
      </c>
      <c r="P374" s="1" t="n">
        <v>7</v>
      </c>
      <c r="W374" s="3" t="n">
        <v>1.1</v>
      </c>
      <c r="X374" s="1" t="n">
        <v>1.1</v>
      </c>
      <c r="Y374" s="1" t="n">
        <v>1</v>
      </c>
      <c r="Z374" s="1" t="n">
        <v>1</v>
      </c>
      <c r="AA374" s="2" t="n">
        <v>1</v>
      </c>
      <c r="AC374" s="5" t="s">
        <v>52</v>
      </c>
      <c r="AD374" s="3" t="n">
        <f aca="false">$C374+$D374*2+$E374*0.5+$F374+$G374*0.5</f>
        <v>12</v>
      </c>
      <c r="AE374" s="1" t="n">
        <f aca="false">$H374+$I374*3+$J374*0.5+$K374+$L374*0.5+$M374*0.1+$N374*0.2</f>
        <v>8.5</v>
      </c>
      <c r="AF374" s="1" t="n">
        <f aca="false">$AD374*$W374*$AA374-1.5*$AE374*$X374</f>
        <v>-0.824999999999999</v>
      </c>
      <c r="AG374" s="1" t="n">
        <f aca="false">$O374*$Y374-2*($P374*$Z374+R374)</f>
        <v>-4</v>
      </c>
      <c r="AH374" s="1" t="n">
        <f aca="false">IF($AG374&lt;0,$AG374*1.5,$AG374*3)</f>
        <v>-6</v>
      </c>
      <c r="AI374" s="1" t="n">
        <f aca="false">(Q374+S374+U374)*2-(T374+V374)*3</f>
        <v>0</v>
      </c>
      <c r="AJ374" s="2" t="n">
        <f aca="false">AF374+AH374+AI374</f>
        <v>-6.825</v>
      </c>
      <c r="AK374" s="6" t="n">
        <f aca="false">AJ374/(AD374+AE374*1.5+(O374+P374+R374+T374+V374)*3+(Q374+S374+U374)*2)</f>
        <v>-0.0900990099009901</v>
      </c>
      <c r="AL374" s="7" t="n">
        <f aca="false">0.5+AK374*4</f>
        <v>0.13960396039604</v>
      </c>
      <c r="AM374" s="3" t="str">
        <f aca="false">IF(AC374="","",IF(AC374="分","分",IF(AJ374=0,"分",IF(AC374="攻",IF(AJ374&gt;0,"一致","不一致"),IF(AJ374&gt;=0,"不一致","一致")))))</f>
        <v>一致</v>
      </c>
      <c r="AN374" s="8" t="n">
        <f aca="false">IF(AC374="","",ABS(AK374))</f>
        <v>0.0900990099009901</v>
      </c>
      <c r="AO374" s="3" t="n">
        <f aca="false">AP374-AQ374</f>
        <v>0</v>
      </c>
      <c r="AP374" s="1" t="n">
        <v>3</v>
      </c>
      <c r="AQ374" s="2" t="n">
        <v>3</v>
      </c>
      <c r="AR374" s="3" t="s">
        <v>54</v>
      </c>
      <c r="AT374" s="1" t="s">
        <v>59</v>
      </c>
      <c r="AV374" s="17" t="n">
        <f aca="false">IF(AK374&gt;0.5/4,0.5/4,IF(AK374&lt;0.5/-4,0.5/-4,AK374))</f>
        <v>-0.0900990099009901</v>
      </c>
      <c r="AW374" s="3" t="n">
        <v>6.5</v>
      </c>
      <c r="AX374" s="9" t="n">
        <f aca="false">AW374*((O374+P374+U374+V374)*3+C374+H374+Q374+R374)/60+1</f>
        <v>8.74583333333333</v>
      </c>
    </row>
    <row r="375" customFormat="false" ht="12.8" hidden="false" customHeight="false" outlineLevel="0" collapsed="false">
      <c r="A375" s="1" t="n">
        <v>374</v>
      </c>
      <c r="B375" s="1" t="s">
        <v>723</v>
      </c>
      <c r="C375" s="1" t="n">
        <v>15</v>
      </c>
      <c r="E375" s="1" t="n">
        <v>1</v>
      </c>
      <c r="G375" s="2" t="n">
        <v>1</v>
      </c>
      <c r="H375" s="3" t="n">
        <v>13</v>
      </c>
      <c r="O375" s="3" t="n">
        <v>4</v>
      </c>
      <c r="P375" s="1" t="n">
        <v>6</v>
      </c>
      <c r="R375" s="1" t="n">
        <v>1</v>
      </c>
      <c r="W375" s="3" t="n">
        <v>1.2</v>
      </c>
      <c r="X375" s="1" t="n">
        <v>1</v>
      </c>
      <c r="Y375" s="1" t="n">
        <v>1</v>
      </c>
      <c r="Z375" s="1" t="n">
        <v>0.25</v>
      </c>
      <c r="AA375" s="2" t="n">
        <v>1</v>
      </c>
      <c r="AB375" s="5" t="s">
        <v>724</v>
      </c>
      <c r="AC375" s="5" t="s">
        <v>58</v>
      </c>
      <c r="AD375" s="3" t="n">
        <f aca="false">$C375+$D375*2+$E375*0.5+$F375+$G375*0.5</f>
        <v>16</v>
      </c>
      <c r="AE375" s="1" t="n">
        <f aca="false">$H375+$I375*3+$J375*0.5+$K375+$L375*0.5+$M375*0.1+$N375*0.2</f>
        <v>13</v>
      </c>
      <c r="AF375" s="1" t="n">
        <f aca="false">$AD375*$W375*$AA375-1.5*$AE375*$X375</f>
        <v>-0.300000000000001</v>
      </c>
      <c r="AG375" s="1" t="n">
        <f aca="false">$O375*$Y375-2*($P375*$Z375+R375)</f>
        <v>-1</v>
      </c>
      <c r="AH375" s="1" t="n">
        <f aca="false">IF($AG375&lt;0,$AG375*1.5,$AG375*3)</f>
        <v>-1.5</v>
      </c>
      <c r="AI375" s="1" t="n">
        <f aca="false">(Q375+S375+U375)*2-(T375+V375)*3</f>
        <v>0</v>
      </c>
      <c r="AJ375" s="2" t="n">
        <f aca="false">AF375+AH375+AI375</f>
        <v>-1.8</v>
      </c>
      <c r="AK375" s="6" t="n">
        <f aca="false">AJ375/(AD375+AE375*1.5+(O375+P375+R375+T375+V375)*3+(Q375+S375+U375)*2)</f>
        <v>-0.0262773722627737</v>
      </c>
      <c r="AL375" s="7" t="n">
        <f aca="false">0.5+AK375*4</f>
        <v>0.394890510948905</v>
      </c>
      <c r="AM375" s="3" t="str">
        <f aca="false">IF(AC375="","",IF(AC375="分","分",IF(AJ375=0,"分",IF(AC375="攻",IF(AJ375&gt;0,"一致","不一致"),IF(AJ375&gt;=0,"不一致","一致")))))</f>
        <v>不一致</v>
      </c>
      <c r="AN375" s="8" t="n">
        <f aca="false">IF(AC375="","",ABS(AK375))</f>
        <v>0.0262773722627737</v>
      </c>
      <c r="AO375" s="3" t="n">
        <f aca="false">AP375-AQ375</f>
        <v>1</v>
      </c>
      <c r="AP375" s="1" t="n">
        <v>4</v>
      </c>
      <c r="AQ375" s="2" t="n">
        <v>3</v>
      </c>
      <c r="AR375" s="3" t="s">
        <v>54</v>
      </c>
      <c r="AT375" s="1" t="s">
        <v>59</v>
      </c>
      <c r="AV375" s="17" t="n">
        <f aca="false">IF(AK375&gt;0.5/4,0.5/4,IF(AK375&lt;0.5/-4,0.5/-4,AK375))</f>
        <v>-0.0262773722627737</v>
      </c>
      <c r="AW375" s="3" t="n">
        <v>5.5</v>
      </c>
      <c r="AX375" s="9" t="n">
        <f aca="false">AW375*((O375+P375+U375+V375)*3+C375+H375+Q375+R375)/60+1</f>
        <v>6.40833333333333</v>
      </c>
    </row>
    <row r="376" customFormat="false" ht="12.8" hidden="false" customHeight="false" outlineLevel="0" collapsed="false">
      <c r="A376" s="1" t="n">
        <v>375</v>
      </c>
      <c r="B376" s="1" t="s">
        <v>725</v>
      </c>
      <c r="C376" s="1" t="n">
        <v>31</v>
      </c>
      <c r="G376" s="2" t="n">
        <v>3</v>
      </c>
      <c r="H376" s="3" t="n">
        <v>37</v>
      </c>
      <c r="L376" s="4" t="n">
        <v>3</v>
      </c>
      <c r="Q376" s="1" t="n">
        <v>2</v>
      </c>
      <c r="R376" s="1" t="n">
        <v>5</v>
      </c>
      <c r="U376" s="1" t="n">
        <v>1</v>
      </c>
      <c r="W376" s="3" t="n">
        <v>1</v>
      </c>
      <c r="X376" s="1" t="n">
        <v>0.7</v>
      </c>
      <c r="Y376" s="1" t="n">
        <v>1</v>
      </c>
      <c r="Z376" s="1" t="n">
        <v>1</v>
      </c>
      <c r="AA376" s="2" t="n">
        <v>1</v>
      </c>
      <c r="AB376" s="5" t="s">
        <v>726</v>
      </c>
      <c r="AC376" s="5" t="s">
        <v>52</v>
      </c>
      <c r="AD376" s="3" t="n">
        <f aca="false">$C376+$D376*2+$E376*0.5+$F376+$G376*0.5</f>
        <v>32.5</v>
      </c>
      <c r="AE376" s="1" t="n">
        <f aca="false">$H376+$I376*3+$J376*0.5+$K376+$L376*0.5+$M376*0.1+$N376*0.2</f>
        <v>38.5</v>
      </c>
      <c r="AF376" s="1" t="n">
        <f aca="false">$AD376*$W376*$AA376-1.5*$AE376*$X376</f>
        <v>-7.925</v>
      </c>
      <c r="AG376" s="1" t="n">
        <f aca="false">$O376*$Y376-2*($P376*$Z376+R376)</f>
        <v>-10</v>
      </c>
      <c r="AH376" s="1" t="n">
        <f aca="false">IF($AG376&lt;0,$AG376*1.5,$AG376*3)</f>
        <v>-15</v>
      </c>
      <c r="AI376" s="1" t="n">
        <f aca="false">(Q376+S376+U376)*2-(T376+V376)*3</f>
        <v>6</v>
      </c>
      <c r="AJ376" s="2" t="n">
        <f aca="false">AF376+AH376+AI376</f>
        <v>-16.925</v>
      </c>
      <c r="AK376" s="6" t="n">
        <f aca="false">AJ376/(AD376+AE376*1.5+(O376+P376+R376+T376+V376)*3+(Q376+S376+U376)*2)</f>
        <v>-0.152134831460674</v>
      </c>
      <c r="AL376" s="7" t="n">
        <f aca="false">0.5+AK376*4</f>
        <v>-0.108539325842697</v>
      </c>
      <c r="AM376" s="3" t="str">
        <f aca="false">IF(AC376="","",IF(AC376="分","分",IF(AJ376=0,"分",IF(AC376="攻",IF(AJ376&gt;0,"一致","不一致"),IF(AJ376&gt;=0,"不一致","一致")))))</f>
        <v>一致</v>
      </c>
      <c r="AN376" s="8" t="n">
        <f aca="false">IF(AC376="","",ABS(AK376))</f>
        <v>0.152134831460674</v>
      </c>
      <c r="AO376" s="3" t="n">
        <f aca="false">AP376-AQ376</f>
        <v>0</v>
      </c>
      <c r="AP376" s="1" t="n">
        <v>3</v>
      </c>
      <c r="AQ376" s="2" t="n">
        <v>3</v>
      </c>
      <c r="AR376" s="3" t="s">
        <v>97</v>
      </c>
      <c r="AT376" s="1" t="s">
        <v>194</v>
      </c>
      <c r="AV376" s="17" t="n">
        <f aca="false">IF(AK376&gt;0.5/4,0.5/4,IF(AK376&lt;0.5/-4,0.5/-4,AK376))</f>
        <v>-0.125</v>
      </c>
      <c r="AW376" s="3" t="n">
        <v>10</v>
      </c>
      <c r="AX376" s="9" t="n">
        <f aca="false">AW376*((O376+P376+U376+V376)*3+C376+H376+Q376+R376)/60+1</f>
        <v>14</v>
      </c>
    </row>
    <row r="377" customFormat="false" ht="12.8" hidden="false" customHeight="false" outlineLevel="0" collapsed="false">
      <c r="A377" s="1" t="n">
        <v>376</v>
      </c>
      <c r="B377" s="1" t="s">
        <v>727</v>
      </c>
      <c r="C377" s="1" t="n">
        <v>10</v>
      </c>
      <c r="H377" s="3" t="n">
        <v>9</v>
      </c>
      <c r="O377" s="3" t="n">
        <v>8</v>
      </c>
      <c r="P377" s="1" t="n">
        <v>5</v>
      </c>
      <c r="R377" s="34" t="n">
        <v>1</v>
      </c>
      <c r="W377" s="3" t="n">
        <v>1.1</v>
      </c>
      <c r="X377" s="1" t="n">
        <v>1</v>
      </c>
      <c r="Y377" s="1" t="n">
        <v>1</v>
      </c>
      <c r="Z377" s="1" t="n">
        <v>0.5</v>
      </c>
      <c r="AA377" s="2" t="n">
        <v>1</v>
      </c>
      <c r="AB377" s="5" t="s">
        <v>728</v>
      </c>
      <c r="AC377" s="5" t="s">
        <v>58</v>
      </c>
      <c r="AD377" s="3" t="n">
        <f aca="false">$C377+$D377*2+$E377*0.5+$F377+$G377*0.5</f>
        <v>10</v>
      </c>
      <c r="AE377" s="1" t="n">
        <f aca="false">$H377+$I377*3+$J377*0.5+$K377+$L377*0.5+$M377*0.1+$N377*0.2</f>
        <v>9</v>
      </c>
      <c r="AF377" s="1" t="n">
        <f aca="false">$AD377*$W377*$AA377-1.5*$AE377*$X377</f>
        <v>-2.5</v>
      </c>
      <c r="AG377" s="1" t="n">
        <f aca="false">$O377*$Y377-2*($P377*$Z377+R377)</f>
        <v>1</v>
      </c>
      <c r="AH377" s="1" t="n">
        <f aca="false">IF($AG377&lt;0,$AG377*1.5,$AG377*3)</f>
        <v>3</v>
      </c>
      <c r="AI377" s="1" t="n">
        <f aca="false">(Q377+S377+U377)*2-(T377+V377)*3</f>
        <v>0</v>
      </c>
      <c r="AJ377" s="2" t="n">
        <f aca="false">AF377+AH377+AI377</f>
        <v>0.5</v>
      </c>
      <c r="AK377" s="6" t="n">
        <f aca="false">AJ377/(AD377+AE377*1.5+(O377+P377+R377+T377+V377)*3+(Q377+S377+U377)*2)</f>
        <v>0.00763358778625954</v>
      </c>
      <c r="AL377" s="7" t="n">
        <f aca="false">0.5+AK377*4</f>
        <v>0.530534351145038</v>
      </c>
      <c r="AM377" s="3" t="str">
        <f aca="false">IF(AC377="","",IF(AC377="分","分",IF(AJ377=0,"分",IF(AC377="攻",IF(AJ377&gt;0,"一致","不一致"),IF(AJ377&gt;=0,"不一致","一致")))))</f>
        <v>一致</v>
      </c>
      <c r="AN377" s="8" t="n">
        <f aca="false">IF(AC377="","",ABS(AK377))</f>
        <v>0.00763358778625954</v>
      </c>
      <c r="AO377" s="3" t="n">
        <f aca="false">AP377-AQ377</f>
        <v>1</v>
      </c>
      <c r="AP377" s="1" t="n">
        <v>4</v>
      </c>
      <c r="AQ377" s="2" t="n">
        <v>3</v>
      </c>
      <c r="AR377" s="3" t="s">
        <v>54</v>
      </c>
      <c r="AT377" s="1" t="s">
        <v>90</v>
      </c>
      <c r="AV377" s="17" t="n">
        <f aca="false">IF(AK377&gt;0.5/4,0.5/4,IF(AK377&lt;0.5/-4,0.5/-4,AK377))</f>
        <v>0.00763358778625954</v>
      </c>
      <c r="AW377" s="3" t="n">
        <v>5.5</v>
      </c>
      <c r="AX377" s="9" t="n">
        <f aca="false">AW377*((O377+P377+U377+V377)*3+C377+H377+Q377+R377)/60+1</f>
        <v>6.40833333333333</v>
      </c>
    </row>
    <row r="378" customFormat="false" ht="12.8" hidden="false" customHeight="false" outlineLevel="0" collapsed="false">
      <c r="A378" s="1" t="n">
        <v>377</v>
      </c>
      <c r="B378" s="1" t="s">
        <v>729</v>
      </c>
      <c r="C378" s="1" t="n">
        <v>17</v>
      </c>
      <c r="G378" s="2" t="n">
        <v>1</v>
      </c>
      <c r="H378" s="3" t="n">
        <v>10</v>
      </c>
      <c r="L378" s="4" t="n">
        <v>1</v>
      </c>
      <c r="O378" s="3" t="n">
        <v>11</v>
      </c>
      <c r="P378" s="1" t="n">
        <v>3</v>
      </c>
      <c r="Q378" s="1" t="n">
        <v>3</v>
      </c>
      <c r="R378" s="34" t="n">
        <v>2</v>
      </c>
      <c r="V378" s="2" t="n">
        <v>2</v>
      </c>
      <c r="W378" s="3" t="n">
        <v>0.7</v>
      </c>
      <c r="X378" s="1" t="n">
        <v>1</v>
      </c>
      <c r="Y378" s="1" t="n">
        <v>1</v>
      </c>
      <c r="Z378" s="1" t="n">
        <v>1</v>
      </c>
      <c r="AA378" s="2" t="n">
        <v>1</v>
      </c>
      <c r="AB378" s="5" t="s">
        <v>730</v>
      </c>
      <c r="AC378" s="5" t="s">
        <v>58</v>
      </c>
      <c r="AD378" s="3" t="n">
        <f aca="false">$C378+$D378*2+$E378*0.5+$F378+$G378*0.5</f>
        <v>17.5</v>
      </c>
      <c r="AE378" s="1" t="n">
        <f aca="false">$H378+$I378*3+$J378*0.5+$K378+$L378*0.5+$M378*0.1+$N378*0.2</f>
        <v>10.5</v>
      </c>
      <c r="AF378" s="1" t="n">
        <f aca="false">$AD378*$W378*$AA378-1.5*$AE378*$X378</f>
        <v>-3.5</v>
      </c>
      <c r="AG378" s="1" t="n">
        <f aca="false">$O378*$Y378-2*($P378*$Z378+R378)</f>
        <v>1</v>
      </c>
      <c r="AH378" s="1" t="n">
        <f aca="false">IF($AG378&lt;0,$AG378*1.5,$AG378*3)</f>
        <v>3</v>
      </c>
      <c r="AI378" s="1" t="n">
        <f aca="false">(Q378+S378+U378)*2-(T378+V378)*3</f>
        <v>0</v>
      </c>
      <c r="AJ378" s="2" t="n">
        <f aca="false">AF378+AH378+AI378</f>
        <v>-0.5</v>
      </c>
      <c r="AK378" s="6" t="n">
        <f aca="false">AJ378/(AD378+AE378*1.5+(O378+P378+R378+T378+V378)*3+(Q378+S378+U378)*2)</f>
        <v>-0.00536193029490617</v>
      </c>
      <c r="AL378" s="7" t="n">
        <f aca="false">0.5+AK378*4</f>
        <v>0.478552278820375</v>
      </c>
      <c r="AM378" s="3" t="str">
        <f aca="false">IF(AC378="","",IF(AC378="分","分",IF(AJ378=0,"分",IF(AC378="攻",IF(AJ378&gt;0,"一致","不一致"),IF(AJ378&gt;=0,"不一致","一致")))))</f>
        <v>不一致</v>
      </c>
      <c r="AN378" s="8" t="n">
        <f aca="false">IF(AC378="","",ABS(AK378))</f>
        <v>0.00536193029490617</v>
      </c>
      <c r="AO378" s="3" t="n">
        <f aca="false">AP378-AQ378</f>
        <v>0</v>
      </c>
      <c r="AP378" s="1" t="n">
        <v>3</v>
      </c>
      <c r="AQ378" s="2" t="n">
        <v>3</v>
      </c>
      <c r="AR378" s="3" t="s">
        <v>194</v>
      </c>
      <c r="AT378" s="1" t="s">
        <v>97</v>
      </c>
      <c r="AV378" s="17" t="n">
        <f aca="false">IF(AK378&gt;0.5/4,0.5/4,IF(AK378&lt;0.5/-4,0.5/-4,AK378))</f>
        <v>-0.00536193029490617</v>
      </c>
      <c r="AW378" s="3" t="n">
        <v>6.5</v>
      </c>
      <c r="AX378" s="9" t="n">
        <f aca="false">AW378*((O378+P378+U378+V378)*3+C378+H378+Q378+R378)/60+1</f>
        <v>9.66666666666667</v>
      </c>
    </row>
    <row r="379" customFormat="false" ht="12.8" hidden="false" customHeight="false" outlineLevel="0" collapsed="false">
      <c r="A379" s="1" t="n">
        <v>378</v>
      </c>
      <c r="B379" s="1" t="s">
        <v>731</v>
      </c>
      <c r="C379" s="1" t="n">
        <v>18</v>
      </c>
      <c r="E379" s="1" t="n">
        <v>1</v>
      </c>
      <c r="F379" s="1" t="n">
        <v>1</v>
      </c>
      <c r="G379" s="2" t="n">
        <v>3</v>
      </c>
      <c r="H379" s="3" t="n">
        <v>11</v>
      </c>
      <c r="O379" s="37" t="n">
        <v>7</v>
      </c>
      <c r="P379" s="1" t="n">
        <v>2</v>
      </c>
      <c r="R379" s="20" t="n">
        <v>2</v>
      </c>
      <c r="W379" s="3" t="n">
        <v>0.8</v>
      </c>
      <c r="X379" s="1" t="n">
        <v>1.2</v>
      </c>
      <c r="Y379" s="1" t="n">
        <v>1</v>
      </c>
      <c r="Z379" s="1" t="n">
        <v>1</v>
      </c>
      <c r="AA379" s="2" t="n">
        <v>0.75</v>
      </c>
      <c r="AB379" s="23" t="s">
        <v>732</v>
      </c>
      <c r="AC379" s="5" t="s">
        <v>52</v>
      </c>
      <c r="AD379" s="3" t="n">
        <f aca="false">$C379+$D379*2+$E379*0.5+$F379+$G379*0.5</f>
        <v>21</v>
      </c>
      <c r="AE379" s="1" t="n">
        <f aca="false">$H379+$I379*3+$J379*0.5+$K379+$L379*0.5+$M379*0.1+$N379*0.2</f>
        <v>11</v>
      </c>
      <c r="AF379" s="1" t="n">
        <f aca="false">$AD379*$W379*$AA379-1.5*$AE379*$X379</f>
        <v>-7.2</v>
      </c>
      <c r="AG379" s="1" t="n">
        <f aca="false">$O379*$Y379-2*($P379*$Z379+R379)</f>
        <v>-1</v>
      </c>
      <c r="AH379" s="1" t="n">
        <f aca="false">IF($AG379&lt;0,$AG379*1.5,$AG379*3)</f>
        <v>-1.5</v>
      </c>
      <c r="AI379" s="1" t="n">
        <f aca="false">(Q379+S379+U379)*2-(T379+V379)*3</f>
        <v>0</v>
      </c>
      <c r="AJ379" s="2" t="n">
        <f aca="false">AF379+AH379+AI379</f>
        <v>-8.7</v>
      </c>
      <c r="AK379" s="6" t="n">
        <f aca="false">AJ379/(AD379+AE379*1.5+(O379+P379+R379+T379+V379)*3+(Q379+S379+U379)*2)</f>
        <v>-0.123404255319149</v>
      </c>
      <c r="AL379" s="7" t="n">
        <f aca="false">0.5+AK379*4</f>
        <v>0.00638297872340432</v>
      </c>
      <c r="AM379" s="3" t="str">
        <f aca="false">IF(AC379="","",IF(AC379="分","分",IF(AJ379=0,"分",IF(AC379="攻",IF(AJ379&gt;0,"一致","不一致"),IF(AJ379&gt;=0,"不一致","一致")))))</f>
        <v>一致</v>
      </c>
      <c r="AN379" s="8" t="n">
        <f aca="false">IF(AC379="","",ABS(AK379))</f>
        <v>0.123404255319149</v>
      </c>
      <c r="AO379" s="3" t="n">
        <f aca="false">AP379-AQ379</f>
        <v>-2</v>
      </c>
      <c r="AP379" s="1" t="n">
        <v>3</v>
      </c>
      <c r="AQ379" s="2" t="n">
        <v>5</v>
      </c>
      <c r="AR379" s="3" t="s">
        <v>53</v>
      </c>
      <c r="AT379" s="1" t="s">
        <v>54</v>
      </c>
      <c r="AV379" s="17" t="n">
        <f aca="false">IF(AK379&gt;0.5/4,0.5/4,IF(AK379&lt;0.5/-4,0.5/-4,AK379))</f>
        <v>-0.123404255319149</v>
      </c>
      <c r="AW379" s="3" t="n">
        <v>6.5</v>
      </c>
      <c r="AX379" s="9" t="n">
        <f aca="false">AW379*((O379+P379+U379+V379)*3+C379+H379+Q379+R379)/60+1</f>
        <v>7.28333333333333</v>
      </c>
    </row>
    <row r="380" customFormat="false" ht="12.8" hidden="false" customHeight="false" outlineLevel="0" collapsed="false">
      <c r="A380" s="1" t="n">
        <v>379</v>
      </c>
      <c r="B380" s="1" t="s">
        <v>733</v>
      </c>
      <c r="C380" s="1" t="n">
        <v>5</v>
      </c>
      <c r="E380" s="1" t="n">
        <v>1</v>
      </c>
      <c r="H380" s="3" t="n">
        <v>6</v>
      </c>
      <c r="O380" s="3" t="n">
        <v>8</v>
      </c>
      <c r="P380" s="1" t="n">
        <v>12</v>
      </c>
      <c r="R380" s="1" t="n">
        <v>2</v>
      </c>
      <c r="W380" s="3" t="n">
        <v>1.2</v>
      </c>
      <c r="X380" s="1" t="n">
        <v>1.1</v>
      </c>
      <c r="Y380" s="1" t="n">
        <v>1</v>
      </c>
      <c r="Z380" s="1" t="n">
        <v>0.5</v>
      </c>
      <c r="AA380" s="2" t="n">
        <v>1</v>
      </c>
      <c r="AB380" s="26" t="s">
        <v>734</v>
      </c>
      <c r="AC380" s="26" t="s">
        <v>52</v>
      </c>
      <c r="AD380" s="27" t="n">
        <f aca="false">$C380+$D380*2+$E380*0.5+$F380+$G380*0.5</f>
        <v>5.5</v>
      </c>
      <c r="AE380" s="28" t="n">
        <f aca="false">$H380+$I380*3+$J380*0.5+$K380+$L380*0.5+$M380*0.1+$N380*0.2</f>
        <v>6</v>
      </c>
      <c r="AF380" s="28" t="n">
        <f aca="false">$AD380*$W380*$AA380-$AE380*$X380</f>
        <v>0</v>
      </c>
      <c r="AG380" s="28" t="n">
        <f aca="false">$O380*$Y380-($P380*$Z380)</f>
        <v>2</v>
      </c>
      <c r="AH380" s="28" t="n">
        <f aca="false">AG380*3</f>
        <v>6</v>
      </c>
      <c r="AI380" s="28" t="n">
        <f aca="false">(Q380+S380+U380-R380-T380-V380)*3</f>
        <v>-6</v>
      </c>
      <c r="AJ380" s="30" t="n">
        <f aca="false">AF380+AH380+AI380</f>
        <v>0</v>
      </c>
      <c r="AK380" s="31" t="n">
        <f aca="false">AJ380/(AD380+AE380+SUM(O380:V380)*3)</f>
        <v>0</v>
      </c>
      <c r="AL380" s="7" t="n">
        <f aca="false">0.5+AK380*4</f>
        <v>0.5</v>
      </c>
      <c r="AM380" s="3" t="str">
        <f aca="false">IF(AC380="","",IF(AC380="分","分",IF(AJ380=0,"分",IF(AC380="攻",IF(AJ380&gt;0,"一致","不一致"),IF(AJ380&gt;=0,"不一致","一致")))))</f>
        <v>分</v>
      </c>
      <c r="AN380" s="8" t="n">
        <f aca="false">IF(AC380="","",ABS(AK380))</f>
        <v>0</v>
      </c>
      <c r="AO380" s="3" t="n">
        <f aca="false">AP380-AQ380</f>
        <v>1</v>
      </c>
      <c r="AP380" s="1" t="n">
        <v>5</v>
      </c>
      <c r="AQ380" s="2" t="n">
        <v>4</v>
      </c>
      <c r="AR380" s="3" t="s">
        <v>54</v>
      </c>
      <c r="AT380" s="1" t="s">
        <v>59</v>
      </c>
      <c r="AV380" s="17" t="n">
        <f aca="false">IF(AK380&gt;0.5/4,0.5/4,IF(AK380&lt;0.5/-4,0.5/-4,AK380))</f>
        <v>0</v>
      </c>
      <c r="AW380" s="3" t="n">
        <v>7</v>
      </c>
      <c r="AX380" s="9" t="n">
        <f aca="false">AW380*((O380+P380+U380+V380)*3+C380+H380+Q380+R380)/60+1</f>
        <v>9.51666666666667</v>
      </c>
    </row>
    <row r="381" customFormat="false" ht="12.8" hidden="false" customHeight="false" outlineLevel="0" collapsed="false">
      <c r="A381" s="1" t="n">
        <v>380</v>
      </c>
      <c r="B381" s="1" t="s">
        <v>735</v>
      </c>
      <c r="C381" s="1" t="n">
        <v>22.5</v>
      </c>
      <c r="E381" s="1" t="n">
        <v>1</v>
      </c>
      <c r="F381" s="1" t="n">
        <v>1</v>
      </c>
      <c r="G381" s="2" t="n">
        <v>1</v>
      </c>
      <c r="H381" s="3" t="n">
        <v>13</v>
      </c>
      <c r="M381" s="4" t="n">
        <v>42</v>
      </c>
      <c r="N381" s="2" t="n">
        <v>5</v>
      </c>
      <c r="O381" s="3" t="n">
        <v>9</v>
      </c>
      <c r="P381" s="1" t="n">
        <v>6</v>
      </c>
      <c r="R381" s="1" t="n">
        <v>2</v>
      </c>
      <c r="T381" s="1" t="n">
        <v>1</v>
      </c>
      <c r="W381" s="3" t="n">
        <v>1</v>
      </c>
      <c r="X381" s="1" t="n">
        <v>1</v>
      </c>
      <c r="Y381" s="1" t="n">
        <v>1</v>
      </c>
      <c r="Z381" s="1" t="n">
        <v>0.25</v>
      </c>
      <c r="AA381" s="2" t="n">
        <v>1</v>
      </c>
      <c r="AB381" s="18" t="s">
        <v>736</v>
      </c>
      <c r="AC381" s="5" t="s">
        <v>58</v>
      </c>
      <c r="AD381" s="3" t="n">
        <f aca="false">$C381+$D381*2+$E381*0.5+$F381+$G381*0.5</f>
        <v>24.5</v>
      </c>
      <c r="AE381" s="1" t="n">
        <f aca="false">$H381+$I381*3+$J381*0.5+$K381+$L381*0.5+$M381*0.1+$N381*0.2</f>
        <v>18.2</v>
      </c>
      <c r="AF381" s="1" t="n">
        <f aca="false">$AD381*$W381*$AA381-1.5*$AE381*$X381</f>
        <v>-2.8</v>
      </c>
      <c r="AG381" s="1" t="n">
        <f aca="false">$O381*$Y381-2*($P381*$Z381+R381)</f>
        <v>2</v>
      </c>
      <c r="AH381" s="1" t="n">
        <f aca="false">IF($AG381&lt;0,$AG381*1.5,$AG381*3)</f>
        <v>6</v>
      </c>
      <c r="AI381" s="1" t="n">
        <f aca="false">(Q381+S381+U381)*2-(T381+V381)*3</f>
        <v>-3</v>
      </c>
      <c r="AJ381" s="2" t="n">
        <f aca="false">AF381+AH381+AI381</f>
        <v>0.200000000000003</v>
      </c>
      <c r="AK381" s="6" t="n">
        <f aca="false">AJ381/(AD381+AE381*1.5+(O381+P381+R381+T381+V381)*3+(Q381+S381+U381)*2)</f>
        <v>0.00189035916824199</v>
      </c>
      <c r="AL381" s="7" t="n">
        <f aca="false">0.5+AK381*4</f>
        <v>0.507561436672968</v>
      </c>
      <c r="AM381" s="3" t="str">
        <f aca="false">IF(AC381="","",IF(AC381="分","分",IF(AJ381=0,"分",IF(AC381="攻",IF(AJ381&gt;0,"一致","不一致"),IF(AJ381&gt;=0,"不一致","一致")))))</f>
        <v>一致</v>
      </c>
      <c r="AN381" s="8" t="n">
        <f aca="false">IF(AC381="","",ABS(AK381))</f>
        <v>0.00189035916824199</v>
      </c>
      <c r="AO381" s="3" t="n">
        <f aca="false">AP381-AQ381</f>
        <v>1</v>
      </c>
      <c r="AP381" s="1" t="n">
        <v>4</v>
      </c>
      <c r="AQ381" s="2" t="n">
        <v>3</v>
      </c>
      <c r="AR381" s="3" t="s">
        <v>54</v>
      </c>
      <c r="AT381" s="1" t="s">
        <v>53</v>
      </c>
      <c r="AV381" s="17" t="n">
        <f aca="false">IF(AK381&gt;0.5/4,0.5/4,IF(AK381&lt;0.5/-4,0.5/-4,AK381))</f>
        <v>0.00189035916824199</v>
      </c>
      <c r="AW381" s="3" t="n">
        <v>6.5</v>
      </c>
      <c r="AX381" s="9" t="n">
        <f aca="false">AW381*((O381+P381+U381+V381)*3+C381+H381+Q381+R381)/60+1</f>
        <v>9.9375</v>
      </c>
    </row>
    <row r="382" customFormat="false" ht="12.8" hidden="false" customHeight="false" outlineLevel="0" collapsed="false">
      <c r="A382" s="1" t="n">
        <v>381</v>
      </c>
      <c r="B382" s="4" t="s">
        <v>737</v>
      </c>
      <c r="C382" s="1" t="n">
        <v>15</v>
      </c>
      <c r="E382" s="1" t="n">
        <v>1</v>
      </c>
      <c r="H382" s="3" t="n">
        <v>7</v>
      </c>
      <c r="J382" s="1" t="n">
        <v>1</v>
      </c>
      <c r="T382" s="1" t="n">
        <v>1</v>
      </c>
      <c r="W382" s="3" t="n">
        <v>1</v>
      </c>
      <c r="X382" s="1" t="n">
        <v>1</v>
      </c>
      <c r="Y382" s="1" t="n">
        <v>1</v>
      </c>
      <c r="Z382" s="1" t="n">
        <v>1</v>
      </c>
      <c r="AA382" s="2" t="n">
        <v>0.5</v>
      </c>
      <c r="AB382" s="22" t="s">
        <v>294</v>
      </c>
      <c r="AC382" s="5" t="s">
        <v>52</v>
      </c>
      <c r="AD382" s="3" t="n">
        <f aca="false">$C382+$D382*2+$E382*0.5+$F382+$G382*0.5</f>
        <v>15.5</v>
      </c>
      <c r="AE382" s="1" t="n">
        <f aca="false">$H382+$I382*3+$J382*0.5+$K382+$L382*0.5+$M382*0.1+$N382*0.2</f>
        <v>7.5</v>
      </c>
      <c r="AF382" s="1" t="n">
        <f aca="false">$AD382*$W382*$AA382-1.5*$AE382*$X382</f>
        <v>-3.5</v>
      </c>
      <c r="AG382" s="1" t="n">
        <f aca="false">$O382*$Y382-2*($P382*$Z382+R382)</f>
        <v>0</v>
      </c>
      <c r="AH382" s="1" t="n">
        <f aca="false">IF($AG382&lt;0,$AG382*1.5,$AG382*3)</f>
        <v>0</v>
      </c>
      <c r="AI382" s="1" t="n">
        <f aca="false">(Q382+S382+U382)*2-(T382+V382)*3</f>
        <v>-3</v>
      </c>
      <c r="AJ382" s="2" t="n">
        <f aca="false">AF382+AH382+AI382</f>
        <v>-6.5</v>
      </c>
      <c r="AK382" s="6" t="n">
        <f aca="false">AJ382/(AD382+AE382*1.5+(O382+P382+R382+T382+V382)*3+(Q382+S382+U382)*2)</f>
        <v>-0.218487394957983</v>
      </c>
      <c r="AL382" s="7" t="n">
        <f aca="false">0.5+AK382*4</f>
        <v>-0.373949579831933</v>
      </c>
      <c r="AM382" s="3" t="str">
        <f aca="false">IF(AC382="","",IF(AC382="分","分",IF(AJ382=0,"分",IF(AC382="攻",IF(AJ382&gt;0,"一致","不一致"),IF(AJ382&gt;=0,"不一致","一致")))))</f>
        <v>一致</v>
      </c>
      <c r="AN382" s="8" t="n">
        <f aca="false">IF(AC382="","",ABS(AK382))</f>
        <v>0.218487394957983</v>
      </c>
      <c r="AO382" s="3" t="n">
        <f aca="false">AP382-AQ382</f>
        <v>0</v>
      </c>
      <c r="AP382" s="1" t="n">
        <v>3</v>
      </c>
      <c r="AQ382" s="2" t="n">
        <v>3</v>
      </c>
      <c r="AR382" s="3" t="s">
        <v>54</v>
      </c>
      <c r="AT382" s="1" t="s">
        <v>90</v>
      </c>
      <c r="AV382" s="17" t="n">
        <f aca="false">IF(AK382&gt;0.5/4,0.5/4,IF(AK382&lt;0.5/-4,0.5/-4,AK382))</f>
        <v>-0.125</v>
      </c>
      <c r="AW382" s="3" t="n">
        <v>5.5</v>
      </c>
      <c r="AX382" s="9" t="n">
        <f aca="false">AW382*((O382+P382+U382+V382)*3+C382+H382+Q382+R382)/60+1</f>
        <v>3.01666666666667</v>
      </c>
    </row>
    <row r="383" customFormat="false" ht="12.8" hidden="false" customHeight="false" outlineLevel="0" collapsed="false">
      <c r="A383" s="1" t="n">
        <v>382</v>
      </c>
      <c r="B383" s="4" t="s">
        <v>738</v>
      </c>
      <c r="C383" s="1" t="n">
        <v>24</v>
      </c>
      <c r="E383" s="1" t="n">
        <v>1</v>
      </c>
      <c r="F383" s="1" t="n">
        <v>2</v>
      </c>
      <c r="G383" s="2" t="n">
        <v>4</v>
      </c>
      <c r="H383" s="3" t="n">
        <v>19.5</v>
      </c>
      <c r="K383" s="1" t="n">
        <v>1</v>
      </c>
      <c r="L383" s="4" t="n">
        <v>7</v>
      </c>
      <c r="M383" s="4" t="n">
        <v>30</v>
      </c>
      <c r="N383" s="2" t="n">
        <v>5</v>
      </c>
      <c r="O383" s="3" t="n">
        <v>8</v>
      </c>
      <c r="R383" s="1" t="n">
        <v>3</v>
      </c>
      <c r="T383" s="1" t="n">
        <v>1</v>
      </c>
      <c r="W383" s="3" t="n">
        <v>1</v>
      </c>
      <c r="X383" s="1" t="n">
        <v>1</v>
      </c>
      <c r="Y383" s="1" t="n">
        <v>1</v>
      </c>
      <c r="Z383" s="1" t="n">
        <v>1</v>
      </c>
      <c r="AA383" s="2" t="n">
        <v>0.75</v>
      </c>
      <c r="AB383" s="23" t="s">
        <v>739</v>
      </c>
      <c r="AC383" s="5" t="s">
        <v>52</v>
      </c>
      <c r="AD383" s="3" t="n">
        <f aca="false">$C383+$D383*2+$E383*0.5+$F383+$G383*0.5</f>
        <v>28.5</v>
      </c>
      <c r="AE383" s="1" t="n">
        <f aca="false">$H383+$I383*3+$J383*0.5+$K383+$L383*0.5+$M383*0.1+$N383*0.2</f>
        <v>28</v>
      </c>
      <c r="AF383" s="1" t="n">
        <f aca="false">$AD383*$W383*$AA383-1.5*$AE383*$X383</f>
        <v>-20.625</v>
      </c>
      <c r="AG383" s="1" t="n">
        <f aca="false">$O383*$Y383-2*($P383*$Z383+R383)</f>
        <v>2</v>
      </c>
      <c r="AH383" s="1" t="n">
        <f aca="false">IF($AG383&lt;0,$AG383*1.5,$AG383*3)</f>
        <v>6</v>
      </c>
      <c r="AI383" s="1" t="n">
        <f aca="false">(Q383+S383+U383)*2-(T383+V383)*3</f>
        <v>-3</v>
      </c>
      <c r="AJ383" s="2" t="n">
        <f aca="false">AF383+AH383+AI383</f>
        <v>-17.625</v>
      </c>
      <c r="AK383" s="6" t="n">
        <f aca="false">AJ383/(AD383+AE383*1.5+(O383+P383+R383+T383+V383)*3+(Q383+S383+U383)*2)</f>
        <v>-0.165492957746479</v>
      </c>
      <c r="AL383" s="7" t="n">
        <f aca="false">0.5+AK383*4</f>
        <v>-0.161971830985916</v>
      </c>
      <c r="AM383" s="3" t="str">
        <f aca="false">IF(AC383="","",IF(AC383="分","分",IF(AJ383=0,"分",IF(AC383="攻",IF(AJ383&gt;0,"一致","不一致"),IF(AJ383&gt;=0,"不一致","一致")))))</f>
        <v>一致</v>
      </c>
      <c r="AN383" s="8" t="n">
        <f aca="false">IF(AC383="","",ABS(AK383))</f>
        <v>0.165492957746479</v>
      </c>
      <c r="AO383" s="3" t="n">
        <f aca="false">AP383-AQ383</f>
        <v>-1</v>
      </c>
      <c r="AP383" s="1" t="n">
        <v>3</v>
      </c>
      <c r="AQ383" s="2" t="n">
        <v>4</v>
      </c>
      <c r="AR383" s="3" t="s">
        <v>59</v>
      </c>
      <c r="AT383" s="1" t="s">
        <v>97</v>
      </c>
      <c r="AV383" s="17" t="n">
        <f aca="false">IF(AK383&gt;0.5/4,0.5/4,IF(AK383&lt;0.5/-4,0.5/-4,AK383))</f>
        <v>-0.125</v>
      </c>
      <c r="AW383" s="3" t="n">
        <v>8.5</v>
      </c>
      <c r="AX383" s="9" t="n">
        <f aca="false">AW383*((O383+P383+U383+V383)*3+C383+H383+Q383+R383)/60+1</f>
        <v>10.9875</v>
      </c>
    </row>
    <row r="384" customFormat="false" ht="12.8" hidden="false" customHeight="false" outlineLevel="0" collapsed="false">
      <c r="A384" s="1" t="n">
        <v>383</v>
      </c>
      <c r="B384" s="1" t="s">
        <v>740</v>
      </c>
      <c r="C384" s="1" t="n">
        <v>12</v>
      </c>
      <c r="E384" s="1" t="n">
        <v>1</v>
      </c>
      <c r="F384" s="1" t="n">
        <v>1</v>
      </c>
      <c r="G384" s="2" t="n">
        <v>4</v>
      </c>
      <c r="H384" s="3" t="n">
        <v>11</v>
      </c>
      <c r="M384" s="4" t="n">
        <v>6</v>
      </c>
      <c r="N384" s="2" t="n">
        <v>1</v>
      </c>
      <c r="S384" s="1" t="n">
        <v>1</v>
      </c>
      <c r="W384" s="3" t="n">
        <v>1</v>
      </c>
      <c r="X384" s="1" t="n">
        <v>1</v>
      </c>
      <c r="Y384" s="1" t="n">
        <v>1</v>
      </c>
      <c r="Z384" s="1" t="n">
        <v>1</v>
      </c>
      <c r="AA384" s="2" t="n">
        <v>1</v>
      </c>
      <c r="AC384" s="5" t="s">
        <v>58</v>
      </c>
      <c r="AD384" s="3" t="n">
        <f aca="false">$C384+$D384*2+$E384*0.5+$F384+$G384*0.5</f>
        <v>15.5</v>
      </c>
      <c r="AE384" s="1" t="n">
        <f aca="false">$H384+$I384*3+$J384*0.5+$K384+$L384*0.5+$M384*0.1+$N384*0.2</f>
        <v>11.8</v>
      </c>
      <c r="AF384" s="1" t="n">
        <f aca="false">$AD384*$W384*$AA384-1.5*$AE384*$X384</f>
        <v>-2.2</v>
      </c>
      <c r="AG384" s="1" t="n">
        <f aca="false">$O384*$Y384-2*($P384*$Z384+R384)</f>
        <v>0</v>
      </c>
      <c r="AH384" s="1" t="n">
        <f aca="false">IF($AG384&lt;0,$AG384*1.5,$AG384*3)</f>
        <v>0</v>
      </c>
      <c r="AI384" s="1" t="n">
        <f aca="false">(Q384+S384+U384)*2-(T384+V384)*3</f>
        <v>2</v>
      </c>
      <c r="AJ384" s="2" t="n">
        <f aca="false">AF384+AH384+AI384</f>
        <v>-0.199999999999999</v>
      </c>
      <c r="AK384" s="6" t="n">
        <f aca="false">AJ384/(AD384+AE384*1.5+(O384+P384+R384+T384+V384)*3+(Q384+S384+U384)*2)</f>
        <v>-0.00568181818181816</v>
      </c>
      <c r="AL384" s="7" t="n">
        <f aca="false">0.5+AK384*4</f>
        <v>0.477272727272727</v>
      </c>
      <c r="AM384" s="3" t="str">
        <f aca="false">IF(AC384="","",IF(AC384="分","分",IF(AJ384=0,"分",IF(AC384="攻",IF(AJ384&gt;0,"一致","不一致"),IF(AJ384&gt;=0,"不一致","一致")))))</f>
        <v>不一致</v>
      </c>
      <c r="AN384" s="8" t="n">
        <f aca="false">IF(AC384="","",ABS(AK384))</f>
        <v>0.00568181818181816</v>
      </c>
      <c r="AO384" s="3" t="n">
        <f aca="false">AP384-AQ384</f>
        <v>1</v>
      </c>
      <c r="AP384" s="1" t="n">
        <v>4</v>
      </c>
      <c r="AQ384" s="2" t="n">
        <v>3</v>
      </c>
      <c r="AR384" s="3" t="s">
        <v>59</v>
      </c>
      <c r="AT384" s="1" t="s">
        <v>97</v>
      </c>
      <c r="AV384" s="17" t="n">
        <f aca="false">IF(AK384&gt;0.5/4,0.5/4,IF(AK384&lt;0.5/-4,0.5/-4,AK384))</f>
        <v>-0.00568181818181816</v>
      </c>
      <c r="AW384" s="3" t="n">
        <v>8.5</v>
      </c>
      <c r="AX384" s="9" t="n">
        <f aca="false">AW384*((O384+P384+U384+V384)*3+C384+H384+Q384+R384)/60+1</f>
        <v>4.25833333333333</v>
      </c>
    </row>
    <row r="385" customFormat="false" ht="12.8" hidden="false" customHeight="false" outlineLevel="0" collapsed="false">
      <c r="A385" s="1" t="n">
        <v>384</v>
      </c>
      <c r="B385" s="1" t="s">
        <v>741</v>
      </c>
      <c r="C385" s="1" t="n">
        <v>27</v>
      </c>
      <c r="E385" s="1" t="n">
        <v>1</v>
      </c>
      <c r="F385" s="1" t="n">
        <v>3</v>
      </c>
      <c r="G385" s="2" t="n">
        <v>7</v>
      </c>
      <c r="H385" s="3" t="n">
        <v>34</v>
      </c>
      <c r="J385" s="1" t="n">
        <v>1</v>
      </c>
      <c r="K385" s="1" t="n">
        <v>2</v>
      </c>
      <c r="L385" s="4" t="n">
        <v>4</v>
      </c>
      <c r="M385" s="4" t="n">
        <v>42</v>
      </c>
      <c r="N385" s="2" t="n">
        <v>5</v>
      </c>
      <c r="O385" s="3" t="n">
        <v>11</v>
      </c>
      <c r="Q385" s="1" t="n">
        <v>2</v>
      </c>
      <c r="R385" s="1" t="n">
        <v>5</v>
      </c>
      <c r="S385" s="20" t="n">
        <v>2</v>
      </c>
      <c r="W385" s="3" t="n">
        <v>1</v>
      </c>
      <c r="X385" s="1" t="n">
        <v>1</v>
      </c>
      <c r="Y385" s="1" t="n">
        <v>1</v>
      </c>
      <c r="Z385" s="1" t="n">
        <v>1</v>
      </c>
      <c r="AA385" s="2" t="n">
        <v>1.5</v>
      </c>
      <c r="AB385" s="59" t="s">
        <v>742</v>
      </c>
      <c r="AC385" s="5" t="s">
        <v>52</v>
      </c>
      <c r="AD385" s="3" t="n">
        <f aca="false">$C385+$D385*2+$E385*0.5+$F385+$G385*0.5</f>
        <v>34</v>
      </c>
      <c r="AE385" s="1" t="n">
        <f aca="false">$H385+$I385*3+$J385*0.5+$K385+$L385*0.5+$M385*0.1+$N385*0.2</f>
        <v>43.7</v>
      </c>
      <c r="AF385" s="1" t="n">
        <f aca="false">$AD385*$W385*$AA385-1.5*$AE385*$X385</f>
        <v>-14.55</v>
      </c>
      <c r="AG385" s="1" t="n">
        <f aca="false">$O385*$Y385-2*($P385*$Z385+R385)</f>
        <v>1</v>
      </c>
      <c r="AH385" s="1" t="n">
        <f aca="false">IF($AG385&lt;0,$AG385*1.5,$AG385*3)</f>
        <v>3</v>
      </c>
      <c r="AI385" s="1" t="n">
        <f aca="false">(Q385+S385+U385)*2-(T385+V385)*3</f>
        <v>8</v>
      </c>
      <c r="AJ385" s="2" t="n">
        <f aca="false">AF385+AH385+AI385</f>
        <v>-3.55000000000001</v>
      </c>
      <c r="AK385" s="6" t="n">
        <f aca="false">AJ385/(AD385+AE385*1.5+(O385+P385+R385+T385+V385)*3+(Q385+S385+U385)*2)</f>
        <v>-0.0228222436515591</v>
      </c>
      <c r="AL385" s="7" t="n">
        <f aca="false">0.5+AK385*4</f>
        <v>0.408711025393764</v>
      </c>
      <c r="AM385" s="3" t="str">
        <f aca="false">IF(AC385="","",IF(AC385="分","分",IF(AJ385=0,"分",IF(AC385="攻",IF(AJ385&gt;0,"一致","不一致"),IF(AJ385&gt;=0,"不一致","一致")))))</f>
        <v>一致</v>
      </c>
      <c r="AN385" s="8" t="n">
        <f aca="false">IF(AC385="","",ABS(AK385))</f>
        <v>0.0228222436515591</v>
      </c>
      <c r="AO385" s="3" t="n">
        <f aca="false">AP385-AQ385</f>
        <v>0</v>
      </c>
      <c r="AP385" s="1" t="n">
        <v>4</v>
      </c>
      <c r="AQ385" s="2" t="n">
        <v>4</v>
      </c>
      <c r="AR385" s="3" t="s">
        <v>59</v>
      </c>
      <c r="AT385" s="1" t="s">
        <v>97</v>
      </c>
      <c r="AV385" s="17" t="n">
        <f aca="false">IF(AK385&gt;0.5/4,0.5/4,IF(AK385&lt;0.5/-4,0.5/-4,AK385))</f>
        <v>-0.0228222436515591</v>
      </c>
      <c r="AW385" s="3" t="n">
        <v>9.5</v>
      </c>
      <c r="AX385" s="9" t="n">
        <f aca="false">AW385*((O385+P385+U385+V385)*3+C385+H385+Q385+R385)/60+1</f>
        <v>16.9916666666667</v>
      </c>
    </row>
    <row r="386" customFormat="false" ht="12.8" hidden="false" customHeight="false" outlineLevel="0" collapsed="false">
      <c r="A386" s="1" t="n">
        <v>385</v>
      </c>
      <c r="B386" s="1" t="s">
        <v>743</v>
      </c>
      <c r="C386" s="1" t="n">
        <v>17</v>
      </c>
      <c r="E386" s="1" t="n">
        <v>1</v>
      </c>
      <c r="F386" s="1" t="n">
        <v>2</v>
      </c>
      <c r="G386" s="2" t="n">
        <v>2</v>
      </c>
      <c r="H386" s="3" t="n">
        <v>8</v>
      </c>
      <c r="J386" s="1" t="n">
        <v>1</v>
      </c>
      <c r="M386" s="4" t="n">
        <v>12</v>
      </c>
      <c r="N386" s="2" t="n">
        <v>2</v>
      </c>
      <c r="R386" s="1" t="n">
        <v>2</v>
      </c>
      <c r="W386" s="3" t="n">
        <v>1</v>
      </c>
      <c r="X386" s="1" t="n">
        <v>1</v>
      </c>
      <c r="Y386" s="1" t="n">
        <v>1</v>
      </c>
      <c r="Z386" s="1" t="n">
        <v>1</v>
      </c>
      <c r="AA386" s="2" t="n">
        <v>1</v>
      </c>
      <c r="AB386" s="5" t="s">
        <v>744</v>
      </c>
      <c r="AC386" s="5" t="s">
        <v>58</v>
      </c>
      <c r="AD386" s="3" t="n">
        <f aca="false">$C386+$D386*2+$E386*0.5+$F386+$G386*0.5</f>
        <v>20.5</v>
      </c>
      <c r="AE386" s="1" t="n">
        <f aca="false">$H386+$I386*3+$J386*0.5+$K386+$L386*0.5+$M386*0.1+$N386*0.2</f>
        <v>10.1</v>
      </c>
      <c r="AF386" s="1" t="n">
        <f aca="false">$AD386*$W386*$AA386-1.5*$AE386*$X386</f>
        <v>5.35</v>
      </c>
      <c r="AG386" s="1" t="n">
        <f aca="false">$O386*$Y386-2*($P386*$Z386+R386)</f>
        <v>-4</v>
      </c>
      <c r="AH386" s="1" t="n">
        <f aca="false">IF($AG386&lt;0,$AG386*1.5,$AG386*3)</f>
        <v>-6</v>
      </c>
      <c r="AI386" s="1" t="n">
        <f aca="false">(Q386+S386+U386)*2-(T386+V386)*3</f>
        <v>0</v>
      </c>
      <c r="AJ386" s="2" t="n">
        <f aca="false">AF386+AH386+AI386</f>
        <v>-0.649999999999999</v>
      </c>
      <c r="AK386" s="6" t="n">
        <f aca="false">AJ386/(AD386+AE386*1.5+(O386+P386+R386+T386+V386)*3+(Q386+S386+U386)*2)</f>
        <v>-0.0156062424969988</v>
      </c>
      <c r="AL386" s="7" t="n">
        <f aca="false">0.5+AK386*4</f>
        <v>0.437575030012005</v>
      </c>
      <c r="AM386" s="3" t="str">
        <f aca="false">IF(AC386="","",IF(AC386="分","分",IF(AJ386=0,"分",IF(AC386="攻",IF(AJ386&gt;0,"一致","不一致"),IF(AJ386&gt;=0,"不一致","一致")))))</f>
        <v>不一致</v>
      </c>
      <c r="AN386" s="8" t="n">
        <f aca="false">IF(AC386="","",ABS(AK386))</f>
        <v>0.0156062424969988</v>
      </c>
      <c r="AO386" s="3" t="n">
        <f aca="false">AP386-AQ386</f>
        <v>1</v>
      </c>
      <c r="AP386" s="1" t="n">
        <v>4</v>
      </c>
      <c r="AQ386" s="2" t="n">
        <v>3</v>
      </c>
      <c r="AR386" s="3" t="s">
        <v>59</v>
      </c>
      <c r="AT386" s="1" t="s">
        <v>97</v>
      </c>
      <c r="AV386" s="17" t="n">
        <f aca="false">IF(AK386&gt;0.5/4,0.5/4,IF(AK386&lt;0.5/-4,0.5/-4,AK386))</f>
        <v>-0.0156062424969988</v>
      </c>
      <c r="AW386" s="3" t="n">
        <v>7.5</v>
      </c>
      <c r="AX386" s="9" t="n">
        <f aca="false">AW386*((O386+P386+U386+V386)*3+C386+H386+Q386+R386)/60+1</f>
        <v>4.375</v>
      </c>
    </row>
    <row r="387" customFormat="false" ht="12.8" hidden="false" customHeight="false" outlineLevel="0" collapsed="false">
      <c r="A387" s="1" t="n">
        <v>386</v>
      </c>
      <c r="B387" s="1" t="s">
        <v>745</v>
      </c>
      <c r="C387" s="1" t="n">
        <v>12.5</v>
      </c>
      <c r="E387" s="1" t="n">
        <v>1</v>
      </c>
      <c r="F387" s="1" t="n">
        <v>1</v>
      </c>
      <c r="G387" s="2" t="n">
        <v>1</v>
      </c>
      <c r="H387" s="3" t="n">
        <v>8</v>
      </c>
      <c r="N387" s="2" t="n">
        <v>2</v>
      </c>
      <c r="R387" s="1" t="n">
        <v>1</v>
      </c>
      <c r="W387" s="3" t="n">
        <v>1</v>
      </c>
      <c r="X387" s="1" t="n">
        <v>1.2</v>
      </c>
      <c r="Y387" s="1" t="n">
        <v>1</v>
      </c>
      <c r="Z387" s="1" t="n">
        <v>1</v>
      </c>
      <c r="AA387" s="2" t="n">
        <v>1</v>
      </c>
      <c r="AB387" s="5" t="s">
        <v>746</v>
      </c>
      <c r="AC387" s="5" t="s">
        <v>52</v>
      </c>
      <c r="AD387" s="3" t="n">
        <f aca="false">$C387+$D387*2+$E387*0.5+$F387+$G387*0.5</f>
        <v>14.5</v>
      </c>
      <c r="AE387" s="1" t="n">
        <f aca="false">$H387+$I387*3+$J387*0.5+$K387+$L387*0.5+$M387*0.1+$N387*0.2</f>
        <v>8.4</v>
      </c>
      <c r="AF387" s="1" t="n">
        <f aca="false">$AD387*$W387*$AA387-1.5*$AE387*$X387</f>
        <v>-0.620000000000001</v>
      </c>
      <c r="AG387" s="1" t="n">
        <f aca="false">$O387*$Y387-2*($P387*$Z387+R387)</f>
        <v>-2</v>
      </c>
      <c r="AH387" s="1" t="n">
        <f aca="false">IF($AG387&lt;0,$AG387*1.5,$AG387*3)</f>
        <v>-3</v>
      </c>
      <c r="AI387" s="1" t="n">
        <f aca="false">(Q387+S387+U387)*2-(T387+V387)*3</f>
        <v>0</v>
      </c>
      <c r="AJ387" s="2" t="n">
        <f aca="false">AF387+AH387+AI387</f>
        <v>-3.62</v>
      </c>
      <c r="AK387" s="6" t="n">
        <f aca="false">AJ387/(AD387+AE387*1.5+(O387+P387+R387+T387+V387)*3+(Q387+S387+U387)*2)</f>
        <v>-0.120265780730897</v>
      </c>
      <c r="AL387" s="7" t="n">
        <f aca="false">0.5+AK387*4</f>
        <v>0.0189368770764118</v>
      </c>
      <c r="AM387" s="3" t="str">
        <f aca="false">IF(AC387="","",IF(AC387="分","分",IF(AJ387=0,"分",IF(AC387="攻",IF(AJ387&gt;0,"一致","不一致"),IF(AJ387&gt;=0,"不一致","一致")))))</f>
        <v>一致</v>
      </c>
      <c r="AN387" s="8" t="n">
        <f aca="false">IF(AC387="","",ABS(AK387))</f>
        <v>0.120265780730897</v>
      </c>
      <c r="AO387" s="3" t="n">
        <f aca="false">AP387-AQ387</f>
        <v>0</v>
      </c>
      <c r="AP387" s="1" t="n">
        <v>3</v>
      </c>
      <c r="AQ387" s="2" t="n">
        <v>3</v>
      </c>
      <c r="AR387" s="3" t="s">
        <v>59</v>
      </c>
      <c r="AT387" s="1" t="s">
        <v>97</v>
      </c>
      <c r="AV387" s="17" t="n">
        <f aca="false">IF(AK387&gt;0.5/4,0.5/4,IF(AK387&lt;0.5/-4,0.5/-4,AK387))</f>
        <v>-0.120265780730897</v>
      </c>
      <c r="AW387" s="3" t="n">
        <v>5.5</v>
      </c>
      <c r="AX387" s="9" t="n">
        <f aca="false">AW387*((O387+P387+U387+V387)*3+C387+H387+Q387+R387)/60+1</f>
        <v>2.97083333333333</v>
      </c>
    </row>
    <row r="388" customFormat="false" ht="12.8" hidden="false" customHeight="false" outlineLevel="0" collapsed="false">
      <c r="A388" s="1" t="n">
        <v>387</v>
      </c>
      <c r="B388" s="1" t="s">
        <v>747</v>
      </c>
      <c r="C388" s="1" t="n">
        <v>14</v>
      </c>
      <c r="E388" s="1" t="n">
        <v>1</v>
      </c>
      <c r="F388" s="1" t="n">
        <v>2</v>
      </c>
      <c r="G388" s="2" t="n">
        <v>3</v>
      </c>
      <c r="H388" s="3" t="n">
        <v>11</v>
      </c>
      <c r="L388" s="4" t="n">
        <v>2</v>
      </c>
      <c r="M388" s="4" t="n">
        <v>40</v>
      </c>
      <c r="N388" s="2" t="n">
        <v>8</v>
      </c>
      <c r="O388" s="3" t="n">
        <v>2</v>
      </c>
      <c r="W388" s="3" t="n">
        <v>1</v>
      </c>
      <c r="X388" s="1" t="n">
        <v>1</v>
      </c>
      <c r="Y388" s="1" t="n">
        <v>1</v>
      </c>
      <c r="Z388" s="1" t="n">
        <v>1</v>
      </c>
      <c r="AA388" s="2" t="n">
        <v>1</v>
      </c>
      <c r="AB388" s="60" t="s">
        <v>748</v>
      </c>
      <c r="AC388" s="5" t="s">
        <v>52</v>
      </c>
      <c r="AD388" s="3" t="n">
        <f aca="false">$C388+$D388*2+$E388*0.5+$F388+$G388*0.5</f>
        <v>18</v>
      </c>
      <c r="AE388" s="1" t="n">
        <f aca="false">$H388+$I388*3+$J388*0.5+$K388+$L388*0.5+$M388*0.1+$N388*0.2</f>
        <v>17.6</v>
      </c>
      <c r="AF388" s="1" t="n">
        <f aca="false">$AD388*$W388*$AA388-1.5*$AE388*$X388</f>
        <v>-8.4</v>
      </c>
      <c r="AG388" s="1" t="n">
        <f aca="false">$O388*$Y388-2*($P388*$Z388+R388)</f>
        <v>2</v>
      </c>
      <c r="AH388" s="1" t="n">
        <f aca="false">IF($AG388&lt;0,$AG388*1.5,$AG388*3)</f>
        <v>6</v>
      </c>
      <c r="AI388" s="1" t="n">
        <f aca="false">(Q388+S388+U388)*2-(T388+V388)*3</f>
        <v>0</v>
      </c>
      <c r="AJ388" s="2" t="n">
        <f aca="false">AF388+AH388+AI388</f>
        <v>-2.4</v>
      </c>
      <c r="AK388" s="6" t="n">
        <f aca="false">AJ388/(AD388+AE388*1.5+(O388+P388+R388+T388+V388)*3+(Q388+S388+U388)*2)</f>
        <v>-0.0476190476190477</v>
      </c>
      <c r="AL388" s="7" t="n">
        <f aca="false">0.5+AK388*4</f>
        <v>0.309523809523809</v>
      </c>
      <c r="AM388" s="3" t="str">
        <f aca="false">IF(AC388="","",IF(AC388="分","分",IF(AJ388=0,"分",IF(AC388="攻",IF(AJ388&gt;0,"一致","不一致"),IF(AJ388&gt;=0,"不一致","一致")))))</f>
        <v>一致</v>
      </c>
      <c r="AN388" s="8" t="n">
        <f aca="false">IF(AC388="","",ABS(AK388))</f>
        <v>0.0476190476190477</v>
      </c>
      <c r="AO388" s="3" t="n">
        <f aca="false">AP388-AQ388</f>
        <v>0</v>
      </c>
      <c r="AP388" s="1" t="n">
        <v>3</v>
      </c>
      <c r="AQ388" s="2" t="n">
        <v>3</v>
      </c>
      <c r="AR388" s="3" t="s">
        <v>59</v>
      </c>
      <c r="AT388" s="1" t="s">
        <v>97</v>
      </c>
      <c r="AV388" s="17" t="n">
        <f aca="false">IF(AK388&gt;0.5/4,0.5/4,IF(AK388&lt;0.5/-4,0.5/-4,AK388))</f>
        <v>-0.0476190476190477</v>
      </c>
      <c r="AW388" s="3" t="n">
        <v>8.5</v>
      </c>
      <c r="AX388" s="9" t="n">
        <f aca="false">AW388*((O388+P388+U388+V388)*3+C388+H388+Q388+R388)/60+1</f>
        <v>5.39166666666667</v>
      </c>
    </row>
    <row r="389" customFormat="false" ht="12.8" hidden="false" customHeight="false" outlineLevel="0" collapsed="false">
      <c r="A389" s="1" t="n">
        <v>388</v>
      </c>
      <c r="B389" s="1" t="s">
        <v>749</v>
      </c>
      <c r="C389" s="1" t="n">
        <v>21</v>
      </c>
      <c r="E389" s="1" t="n">
        <v>1</v>
      </c>
      <c r="F389" s="1" t="n">
        <v>3</v>
      </c>
      <c r="G389" s="2" t="n">
        <v>6</v>
      </c>
      <c r="H389" s="3" t="n">
        <v>22</v>
      </c>
      <c r="J389" s="1" t="n">
        <v>1</v>
      </c>
      <c r="K389" s="1" t="n">
        <v>1</v>
      </c>
      <c r="L389" s="4" t="n">
        <v>4</v>
      </c>
      <c r="M389" s="4" t="n">
        <v>36</v>
      </c>
      <c r="N389" s="2" t="n">
        <v>6</v>
      </c>
      <c r="O389" s="3" t="n">
        <v>6</v>
      </c>
      <c r="R389" s="1" t="n">
        <v>2</v>
      </c>
      <c r="W389" s="3" t="n">
        <v>1</v>
      </c>
      <c r="X389" s="1" t="n">
        <v>1.1</v>
      </c>
      <c r="Y389" s="1" t="n">
        <v>1</v>
      </c>
      <c r="Z389" s="1" t="n">
        <v>1</v>
      </c>
      <c r="AA389" s="2" t="n">
        <v>1</v>
      </c>
      <c r="AB389" s="5" t="s">
        <v>750</v>
      </c>
      <c r="AC389" s="5" t="s">
        <v>52</v>
      </c>
      <c r="AD389" s="3" t="n">
        <f aca="false">$C389+$D389*2+$E389*0.5+$F389+$G389*0.5</f>
        <v>27.5</v>
      </c>
      <c r="AE389" s="1" t="n">
        <f aca="false">$H389+$I389*3+$J389*0.5+$K389+$L389*0.5+$M389*0.1+$N389*0.2</f>
        <v>30.3</v>
      </c>
      <c r="AF389" s="1" t="n">
        <f aca="false">$AD389*$W389*$AA389-1.5*$AE389*$X389</f>
        <v>-22.495</v>
      </c>
      <c r="AG389" s="1" t="n">
        <f aca="false">$O389*$Y389-2*($P389*$Z389+R389)</f>
        <v>2</v>
      </c>
      <c r="AH389" s="1" t="n">
        <f aca="false">IF($AG389&lt;0,$AG389*1.5,$AG389*3)</f>
        <v>6</v>
      </c>
      <c r="AI389" s="1" t="n">
        <f aca="false">(Q389+S389+U389)*2-(T389+V389)*3</f>
        <v>0</v>
      </c>
      <c r="AJ389" s="2" t="n">
        <f aca="false">AF389+AH389+AI389</f>
        <v>-16.495</v>
      </c>
      <c r="AK389" s="6" t="n">
        <f aca="false">AJ389/(AD389+AE389*1.5+(O389+P389+R389+T389+V389)*3+(Q389+S389+U389)*2)</f>
        <v>-0.170139247034554</v>
      </c>
      <c r="AL389" s="7" t="n">
        <f aca="false">0.5+AK389*4</f>
        <v>-0.180556988138216</v>
      </c>
      <c r="AM389" s="3" t="str">
        <f aca="false">IF(AC389="","",IF(AC389="分","分",IF(AJ389=0,"分",IF(AC389="攻",IF(AJ389&gt;0,"一致","不一致"),IF(AJ389&gt;=0,"不一致","一致")))))</f>
        <v>一致</v>
      </c>
      <c r="AN389" s="8" t="n">
        <f aca="false">IF(AC389="","",ABS(AK389))</f>
        <v>0.170139247034554</v>
      </c>
      <c r="AO389" s="3" t="n">
        <f aca="false">AP389-AQ389</f>
        <v>0</v>
      </c>
      <c r="AP389" s="1" t="n">
        <v>3</v>
      </c>
      <c r="AQ389" s="2" t="n">
        <v>3</v>
      </c>
      <c r="AR389" s="3" t="s">
        <v>59</v>
      </c>
      <c r="AT389" s="1" t="s">
        <v>97</v>
      </c>
      <c r="AV389" s="17" t="n">
        <f aca="false">IF(AK389&gt;0.5/4,0.5/4,IF(AK389&lt;0.5/-4,0.5/-4,AK389))</f>
        <v>-0.125</v>
      </c>
      <c r="AW389" s="3" t="n">
        <v>9.5</v>
      </c>
      <c r="AX389" s="9" t="n">
        <f aca="false">AW389*((O389+P389+U389+V389)*3+C389+H389+Q389+R389)/60+1</f>
        <v>10.975</v>
      </c>
    </row>
    <row r="390" customFormat="false" ht="12.8" hidden="false" customHeight="false" outlineLevel="0" collapsed="false">
      <c r="A390" s="1" t="n">
        <v>389</v>
      </c>
      <c r="B390" s="1" t="s">
        <v>751</v>
      </c>
      <c r="C390" s="1" t="n">
        <v>17.5</v>
      </c>
      <c r="D390" s="1" t="n">
        <v>1</v>
      </c>
      <c r="F390" s="1" t="n">
        <v>1</v>
      </c>
      <c r="G390" s="2" t="n">
        <v>3</v>
      </c>
      <c r="H390" s="3" t="n">
        <v>10</v>
      </c>
      <c r="M390" s="4" t="n">
        <v>12</v>
      </c>
      <c r="N390" s="2" t="n">
        <v>2</v>
      </c>
      <c r="O390" s="3" t="n">
        <v>5</v>
      </c>
      <c r="R390" s="1" t="n">
        <v>2</v>
      </c>
      <c r="W390" s="3" t="n">
        <v>1.1</v>
      </c>
      <c r="X390" s="1" t="n">
        <v>1.1</v>
      </c>
      <c r="Y390" s="1" t="n">
        <v>1</v>
      </c>
      <c r="Z390" s="1" t="n">
        <v>1</v>
      </c>
      <c r="AA390" s="2" t="n">
        <v>1</v>
      </c>
      <c r="AB390" s="5" t="s">
        <v>752</v>
      </c>
      <c r="AC390" s="5" t="s">
        <v>58</v>
      </c>
      <c r="AD390" s="3" t="n">
        <f aca="false">$C390+$D390*2+$E390*0.5+$F390+$G390*0.5</f>
        <v>22</v>
      </c>
      <c r="AE390" s="1" t="n">
        <f aca="false">$H390+$I390*3+$J390*0.5+$K390+$L390*0.5+$M390*0.1+$N390*0.2</f>
        <v>11.6</v>
      </c>
      <c r="AF390" s="1" t="n">
        <f aca="false">$AD390*$W390*$AA390-1.5*$AE390*$X390</f>
        <v>5.06</v>
      </c>
      <c r="AG390" s="1" t="n">
        <f aca="false">$O390*$Y390-2*($P390*$Z390+R390)</f>
        <v>1</v>
      </c>
      <c r="AH390" s="1" t="n">
        <f aca="false">IF($AG390&lt;0,$AG390*1.5,$AG390*3)</f>
        <v>3</v>
      </c>
      <c r="AI390" s="1" t="n">
        <f aca="false">(Q390+S390+U390)*2-(T390+V390)*3</f>
        <v>0</v>
      </c>
      <c r="AJ390" s="2" t="n">
        <f aca="false">AF390+AH390+AI390</f>
        <v>8.06</v>
      </c>
      <c r="AK390" s="6" t="n">
        <f aca="false">AJ390/(AD390+AE390*1.5+(O390+P390+R390+T390+V390)*3+(Q390+S390+U390)*2)</f>
        <v>0.133443708609272</v>
      </c>
      <c r="AL390" s="7" t="n">
        <f aca="false">0.5+AK390*4</f>
        <v>1.03377483443709</v>
      </c>
      <c r="AM390" s="3" t="str">
        <f aca="false">IF(AC390="","",IF(AC390="分","分",IF(AJ390=0,"分",IF(AC390="攻",IF(AJ390&gt;0,"一致","不一致"),IF(AJ390&gt;=0,"不一致","一致")))))</f>
        <v>一致</v>
      </c>
      <c r="AN390" s="8" t="n">
        <f aca="false">IF(AC390="","",ABS(AK390))</f>
        <v>0.133443708609272</v>
      </c>
      <c r="AO390" s="3" t="n">
        <f aca="false">AP390-AQ390</f>
        <v>0</v>
      </c>
      <c r="AP390" s="1" t="n">
        <v>4</v>
      </c>
      <c r="AQ390" s="2" t="n">
        <v>4</v>
      </c>
      <c r="AR390" s="3" t="s">
        <v>59</v>
      </c>
      <c r="AT390" s="1" t="s">
        <v>97</v>
      </c>
      <c r="AV390" s="17" t="n">
        <f aca="false">IF(AK390&gt;0.5/4,0.5/4,IF(AK390&lt;0.5/-4,0.5/-4,AK390))</f>
        <v>0.125</v>
      </c>
      <c r="AW390" s="3" t="n">
        <v>6.5</v>
      </c>
      <c r="AX390" s="9" t="n">
        <f aca="false">AW390*((O390+P390+U390+V390)*3+C390+H390+Q390+R390)/60+1</f>
        <v>5.82083333333333</v>
      </c>
    </row>
    <row r="391" customFormat="false" ht="12.8" hidden="false" customHeight="false" outlineLevel="0" collapsed="false">
      <c r="A391" s="1" t="n">
        <v>390</v>
      </c>
      <c r="B391" s="1" t="s">
        <v>753</v>
      </c>
      <c r="C391" s="1" t="n">
        <v>22</v>
      </c>
      <c r="E391" s="1" t="n">
        <v>2</v>
      </c>
      <c r="F391" s="1" t="n">
        <v>2</v>
      </c>
      <c r="G391" s="2" t="n">
        <v>5</v>
      </c>
      <c r="H391" s="3" t="n">
        <v>20</v>
      </c>
      <c r="K391" s="1" t="n">
        <v>1</v>
      </c>
      <c r="L391" s="4" t="n">
        <v>3</v>
      </c>
      <c r="M391" s="4" t="n">
        <v>12</v>
      </c>
      <c r="N391" s="2" t="n">
        <v>4</v>
      </c>
      <c r="O391" s="3" t="n">
        <v>4</v>
      </c>
      <c r="R391" s="1" t="n">
        <v>5</v>
      </c>
      <c r="W391" s="3" t="n">
        <v>1.1</v>
      </c>
      <c r="X391" s="1" t="n">
        <v>1.1</v>
      </c>
      <c r="Y391" s="1" t="n">
        <v>1</v>
      </c>
      <c r="Z391" s="1" t="n">
        <v>1</v>
      </c>
      <c r="AA391" s="2" t="n">
        <v>1.5</v>
      </c>
      <c r="AB391" s="59" t="s">
        <v>754</v>
      </c>
      <c r="AC391" s="5" t="s">
        <v>52</v>
      </c>
      <c r="AD391" s="3" t="n">
        <f aca="false">$C391+$D391*2+$E391*0.5+$F391+$G391*0.5</f>
        <v>27.5</v>
      </c>
      <c r="AE391" s="1" t="n">
        <f aca="false">$H391+$I391*3+$J391*0.5+$K391+$L391*0.5+$M391*0.1+$N391*0.2</f>
        <v>24.5</v>
      </c>
      <c r="AF391" s="1" t="n">
        <f aca="false">$AD391*$W391*$AA391-1.5*$AE391*$X391</f>
        <v>4.95</v>
      </c>
      <c r="AG391" s="1" t="n">
        <f aca="false">$O391*$Y391-2*($P391*$Z391+R391)</f>
        <v>-6</v>
      </c>
      <c r="AH391" s="1" t="n">
        <f aca="false">IF($AG391&lt;0,$AG391*1.5,$AG391*3)</f>
        <v>-9</v>
      </c>
      <c r="AI391" s="1" t="n">
        <f aca="false">(Q391+S391+U391)*2-(T391+V391)*3</f>
        <v>0</v>
      </c>
      <c r="AJ391" s="2" t="n">
        <f aca="false">AF391+AH391+AI391</f>
        <v>-4.05</v>
      </c>
      <c r="AK391" s="6" t="n">
        <f aca="false">AJ391/(AD391+AE391*1.5+(O391+P391+R391+T391+V391)*3+(Q391+S391+U391)*2)</f>
        <v>-0.0443835616438356</v>
      </c>
      <c r="AL391" s="7" t="n">
        <f aca="false">0.5+AK391*4</f>
        <v>0.322465753424658</v>
      </c>
      <c r="AM391" s="3" t="str">
        <f aca="false">IF(AC391="","",IF(AC391="分","分",IF(AJ391=0,"分",IF(AC391="攻",IF(AJ391&gt;0,"一致","不一致"),IF(AJ391&gt;=0,"不一致","一致")))))</f>
        <v>一致</v>
      </c>
      <c r="AN391" s="8" t="n">
        <f aca="false">IF(AC391="","",ABS(AK391))</f>
        <v>0.0443835616438356</v>
      </c>
      <c r="AO391" s="3" t="n">
        <f aca="false">AP391-AQ391</f>
        <v>1</v>
      </c>
      <c r="AP391" s="1" t="n">
        <v>4</v>
      </c>
      <c r="AQ391" s="2" t="n">
        <v>3</v>
      </c>
      <c r="AR391" s="3" t="s">
        <v>59</v>
      </c>
      <c r="AT391" s="1" t="s">
        <v>97</v>
      </c>
      <c r="AV391" s="17" t="n">
        <f aca="false">IF(AK391&gt;0.5/4,0.5/4,IF(AK391&lt;0.5/-4,0.5/-4,AK391))</f>
        <v>-0.0443835616438356</v>
      </c>
      <c r="AW391" s="3" t="n">
        <v>8.5</v>
      </c>
      <c r="AX391" s="9" t="n">
        <f aca="false">AW391*((O391+P391+U391+V391)*3+C391+H391+Q391+R391)/60+1</f>
        <v>9.35833333333333</v>
      </c>
    </row>
    <row r="392" customFormat="false" ht="12.8" hidden="false" customHeight="false" outlineLevel="0" collapsed="false">
      <c r="A392" s="1" t="n">
        <v>391</v>
      </c>
      <c r="B392" s="1" t="s">
        <v>755</v>
      </c>
      <c r="C392" s="1" t="n">
        <v>18</v>
      </c>
      <c r="F392" s="1" t="n">
        <v>2</v>
      </c>
      <c r="G392" s="2" t="n">
        <v>2</v>
      </c>
      <c r="H392" s="3" t="n">
        <v>14</v>
      </c>
      <c r="K392" s="1" t="n">
        <v>1</v>
      </c>
      <c r="L392" s="4" t="n">
        <v>1</v>
      </c>
      <c r="N392" s="2" t="n">
        <v>2</v>
      </c>
      <c r="O392" s="3" t="n">
        <v>4</v>
      </c>
      <c r="R392" s="1" t="n">
        <v>2</v>
      </c>
      <c r="W392" s="3" t="n">
        <v>1.1</v>
      </c>
      <c r="X392" s="1" t="n">
        <v>1.2</v>
      </c>
      <c r="Y392" s="1" t="n">
        <v>1</v>
      </c>
      <c r="Z392" s="1" t="n">
        <v>1</v>
      </c>
      <c r="AA392" s="2" t="n">
        <v>1</v>
      </c>
      <c r="AB392" s="5" t="s">
        <v>746</v>
      </c>
      <c r="AC392" s="5" t="s">
        <v>52</v>
      </c>
      <c r="AD392" s="3" t="n">
        <f aca="false">$C392+$D392*2+$E392*0.5+$F392+$G392*0.5</f>
        <v>21</v>
      </c>
      <c r="AE392" s="1" t="n">
        <f aca="false">$H392+$I392*3+$J392*0.5+$K392+$L392*0.5+$M392*0.1+$N392*0.2</f>
        <v>15.9</v>
      </c>
      <c r="AF392" s="1" t="n">
        <f aca="false">$AD392*$W392*$AA392-1.5*$AE392*$X392</f>
        <v>-5.52</v>
      </c>
      <c r="AG392" s="1" t="n">
        <f aca="false">$O392*$Y392-2*($P392*$Z392+R392)</f>
        <v>0</v>
      </c>
      <c r="AH392" s="1" t="n">
        <f aca="false">IF($AG392&lt;0,$AG392*1.5,$AG392*3)</f>
        <v>0</v>
      </c>
      <c r="AI392" s="1" t="n">
        <f aca="false">(Q392+S392+U392)*2-(T392+V392)*3</f>
        <v>0</v>
      </c>
      <c r="AJ392" s="2" t="n">
        <f aca="false">AF392+AH392+AI392</f>
        <v>-5.52</v>
      </c>
      <c r="AK392" s="6" t="n">
        <f aca="false">AJ392/(AD392+AE392*1.5+(O392+P392+R392+T392+V392)*3+(Q392+S392+U392)*2)</f>
        <v>-0.0878281622911694</v>
      </c>
      <c r="AL392" s="7" t="n">
        <f aca="false">0.5+AK392*4</f>
        <v>0.148687350835322</v>
      </c>
      <c r="AM392" s="3" t="str">
        <f aca="false">IF(AC392="","",IF(AC392="分","分",IF(AJ392=0,"分",IF(AC392="攻",IF(AJ392&gt;0,"一致","不一致"),IF(AJ392&gt;=0,"不一致","一致")))))</f>
        <v>一致</v>
      </c>
      <c r="AN392" s="8" t="n">
        <f aca="false">IF(AC392="","",ABS(AK392))</f>
        <v>0.0878281622911694</v>
      </c>
      <c r="AO392" s="3" t="n">
        <f aca="false">AP392-AQ392</f>
        <v>1</v>
      </c>
      <c r="AP392" s="1" t="n">
        <v>4</v>
      </c>
      <c r="AQ392" s="2" t="n">
        <v>3</v>
      </c>
      <c r="AR392" s="3" t="s">
        <v>59</v>
      </c>
      <c r="AT392" s="1" t="s">
        <v>97</v>
      </c>
      <c r="AV392" s="17" t="n">
        <f aca="false">IF(AK392&gt;0.5/4,0.5/4,IF(AK392&lt;0.5/-4,0.5/-4,AK392))</f>
        <v>-0.0878281622911694</v>
      </c>
      <c r="AW392" s="3" t="n">
        <v>7.5</v>
      </c>
      <c r="AX392" s="9" t="n">
        <f aca="false">AW392*((O392+P392+U392+V392)*3+C392+H392+Q392+R392)/60+1</f>
        <v>6.75</v>
      </c>
    </row>
    <row r="393" customFormat="false" ht="12.8" hidden="false" customHeight="false" outlineLevel="0" collapsed="false">
      <c r="A393" s="1" t="n">
        <v>392</v>
      </c>
      <c r="B393" s="1" t="s">
        <v>756</v>
      </c>
      <c r="C393" s="1" t="n">
        <v>14.5</v>
      </c>
      <c r="E393" s="1" t="n">
        <v>1</v>
      </c>
      <c r="F393" s="1" t="n">
        <v>2</v>
      </c>
      <c r="G393" s="2" t="n">
        <v>2</v>
      </c>
      <c r="H393" s="3" t="n">
        <v>9</v>
      </c>
      <c r="L393" s="4" t="n">
        <v>1</v>
      </c>
      <c r="M393" s="4" t="n">
        <v>18</v>
      </c>
      <c r="N393" s="2" t="n">
        <v>6</v>
      </c>
      <c r="O393" s="3" t="n">
        <v>6</v>
      </c>
      <c r="R393" s="20" t="n">
        <v>2.5</v>
      </c>
      <c r="W393" s="3" t="n">
        <v>1</v>
      </c>
      <c r="X393" s="1" t="n">
        <v>1.1</v>
      </c>
      <c r="Y393" s="1" t="n">
        <v>1</v>
      </c>
      <c r="Z393" s="1" t="n">
        <v>1</v>
      </c>
      <c r="AA393" s="2" t="n">
        <v>0.75</v>
      </c>
      <c r="AB393" s="32" t="s">
        <v>757</v>
      </c>
      <c r="AC393" s="5" t="s">
        <v>58</v>
      </c>
      <c r="AD393" s="3" t="n">
        <f aca="false">$C393+$D393*2+$E393*0.5+$F393+$G393*0.5</f>
        <v>18</v>
      </c>
      <c r="AE393" s="1" t="n">
        <f aca="false">$H393+$I393*3+$J393*0.5+$K393+$L393*0.5+$M393*0.1+$N393*0.2</f>
        <v>12.5</v>
      </c>
      <c r="AF393" s="1" t="n">
        <f aca="false">$AD393*$W393*$AA393-1.5*$AE393*$X393</f>
        <v>-7.125</v>
      </c>
      <c r="AG393" s="1" t="n">
        <f aca="false">$O393*$Y393-2*($P393*$Z393+R393)</f>
        <v>1</v>
      </c>
      <c r="AH393" s="1" t="n">
        <f aca="false">IF($AG393&lt;0,$AG393*1.5,$AG393*3)</f>
        <v>3</v>
      </c>
      <c r="AI393" s="1" t="n">
        <f aca="false">(Q393+S393+U393)*2-(T393+V393)*3</f>
        <v>0</v>
      </c>
      <c r="AJ393" s="2" t="n">
        <f aca="false">AF393+AH393+AI393</f>
        <v>-4.125</v>
      </c>
      <c r="AK393" s="6" t="n">
        <f aca="false">AJ393/(AD393+AE393*1.5+(O393+P393+R393+T393+V393)*3+(Q393+S393+U393)*2)</f>
        <v>-0.0662650602409639</v>
      </c>
      <c r="AL393" s="7" t="n">
        <f aca="false">0.5+AK393*4</f>
        <v>0.234939759036145</v>
      </c>
      <c r="AM393" s="3" t="str">
        <f aca="false">IF(AC393="","",IF(AC393="分","分",IF(AJ393=0,"分",IF(AC393="攻",IF(AJ393&gt;0,"一致","不一致"),IF(AJ393&gt;=0,"不一致","一致")))))</f>
        <v>不一致</v>
      </c>
      <c r="AN393" s="8" t="n">
        <f aca="false">IF(AC393="","",ABS(AK393))</f>
        <v>0.0662650602409639</v>
      </c>
      <c r="AO393" s="3" t="n">
        <f aca="false">AP393-AQ393</f>
        <v>1</v>
      </c>
      <c r="AP393" s="1" t="n">
        <v>4</v>
      </c>
      <c r="AQ393" s="2" t="n">
        <v>3</v>
      </c>
      <c r="AR393" s="3" t="s">
        <v>59</v>
      </c>
      <c r="AT393" s="1" t="s">
        <v>97</v>
      </c>
      <c r="AV393" s="17" t="n">
        <f aca="false">IF(AK393&gt;0.5/4,0.5/4,IF(AK393&lt;0.5/-4,0.5/-4,AK393))</f>
        <v>-0.0662650602409639</v>
      </c>
      <c r="AW393" s="3" t="n">
        <v>8.5</v>
      </c>
      <c r="AX393" s="9" t="n">
        <f aca="false">AW393*((O393+P393+U393+V393)*3+C393+H393+Q393+R393)/60+1</f>
        <v>7.23333333333333</v>
      </c>
    </row>
    <row r="394" customFormat="false" ht="12.8" hidden="false" customHeight="false" outlineLevel="0" collapsed="false">
      <c r="A394" s="1" t="n">
        <v>393</v>
      </c>
      <c r="B394" s="1" t="s">
        <v>758</v>
      </c>
      <c r="C394" s="1" t="n">
        <v>18.5</v>
      </c>
      <c r="D394" s="1" t="n">
        <v>1</v>
      </c>
      <c r="E394" s="1" t="n">
        <v>1</v>
      </c>
      <c r="F394" s="1" t="n">
        <v>1</v>
      </c>
      <c r="G394" s="2" t="n">
        <v>3</v>
      </c>
      <c r="H394" s="3" t="n">
        <v>14</v>
      </c>
      <c r="L394" s="4" t="n">
        <v>1</v>
      </c>
      <c r="M394" s="4" t="n">
        <v>27</v>
      </c>
      <c r="O394" s="3" t="n">
        <v>4</v>
      </c>
      <c r="R394" s="1" t="n">
        <v>4</v>
      </c>
      <c r="S394" s="20" t="n">
        <v>2</v>
      </c>
      <c r="W394" s="3" t="n">
        <v>1.1</v>
      </c>
      <c r="X394" s="1" t="n">
        <v>1</v>
      </c>
      <c r="Y394" s="1" t="n">
        <v>1</v>
      </c>
      <c r="Z394" s="1" t="n">
        <v>1</v>
      </c>
      <c r="AA394" s="2" t="n">
        <v>0.5</v>
      </c>
      <c r="AB394" s="22" t="s">
        <v>759</v>
      </c>
      <c r="AC394" s="5" t="s">
        <v>52</v>
      </c>
      <c r="AD394" s="3" t="n">
        <f aca="false">$C394+$D394*2+$E394*0.5+$F394+$G394*0.5</f>
        <v>23.5</v>
      </c>
      <c r="AE394" s="1" t="n">
        <f aca="false">$H394+$I394*3+$J394*0.5+$K394+$L394*0.5+$M394*0.1+$N394*0.2</f>
        <v>17.2</v>
      </c>
      <c r="AF394" s="1" t="n">
        <f aca="false">$AD394*$W394*$AA394-1.5*$AE394*$X394</f>
        <v>-12.875</v>
      </c>
      <c r="AG394" s="1" t="n">
        <f aca="false">$O394*$Y394-2*($P394*$Z394+R394)</f>
        <v>-4</v>
      </c>
      <c r="AH394" s="1" t="n">
        <f aca="false">IF($AG394&lt;0,$AG394*1.5,$AG394*3)</f>
        <v>-6</v>
      </c>
      <c r="AI394" s="1" t="n">
        <f aca="false">(Q394+S394+U394)*2-(T394+V394)*3</f>
        <v>4</v>
      </c>
      <c r="AJ394" s="2" t="n">
        <f aca="false">AF394+AH394+AI394</f>
        <v>-14.875</v>
      </c>
      <c r="AK394" s="6" t="n">
        <f aca="false">AJ394/(AD394+AE394*1.5+(O394+P394+R394+T394+V394)*3+(Q394+S394+U394)*2)</f>
        <v>-0.192432082794308</v>
      </c>
      <c r="AL394" s="7" t="n">
        <f aca="false">0.5+AK394*4</f>
        <v>-0.269728331177231</v>
      </c>
      <c r="AM394" s="3" t="str">
        <f aca="false">IF(AC394="","",IF(AC394="分","分",IF(AJ394=0,"分",IF(AC394="攻",IF(AJ394&gt;0,"一致","不一致"),IF(AJ394&gt;=0,"不一致","一致")))))</f>
        <v>一致</v>
      </c>
      <c r="AN394" s="8" t="n">
        <f aca="false">IF(AC394="","",ABS(AK394))</f>
        <v>0.192432082794308</v>
      </c>
      <c r="AO394" s="3" t="n">
        <f aca="false">AP394-AQ394</f>
        <v>0</v>
      </c>
      <c r="AP394" s="1" t="n">
        <v>4</v>
      </c>
      <c r="AQ394" s="2" t="n">
        <v>4</v>
      </c>
      <c r="AR394" s="3" t="s">
        <v>59</v>
      </c>
      <c r="AT394" s="1" t="s">
        <v>97</v>
      </c>
      <c r="AV394" s="17" t="n">
        <f aca="false">IF(AK394&gt;0.5/4,0.5/4,IF(AK394&lt;0.5/-4,0.5/-4,AK394))</f>
        <v>-0.125</v>
      </c>
      <c r="AW394" s="3" t="n">
        <v>10</v>
      </c>
      <c r="AX394" s="9" t="n">
        <f aca="false">AW394*((O394+P394+U394+V394)*3+C394+H394+Q394+R394)/60+1</f>
        <v>9.08333333333333</v>
      </c>
    </row>
    <row r="395" customFormat="false" ht="12.8" hidden="false" customHeight="false" outlineLevel="0" collapsed="false">
      <c r="A395" s="1" t="n">
        <v>394</v>
      </c>
      <c r="B395" s="1" t="s">
        <v>760</v>
      </c>
      <c r="C395" s="1" t="n">
        <v>20</v>
      </c>
      <c r="E395" s="1" t="n">
        <v>1</v>
      </c>
      <c r="F395" s="1" t="n">
        <v>2</v>
      </c>
      <c r="G395" s="2" t="n">
        <v>3</v>
      </c>
      <c r="H395" s="3" t="n">
        <v>14</v>
      </c>
      <c r="J395" s="1" t="n">
        <v>1</v>
      </c>
      <c r="L395" s="4" t="n">
        <v>1</v>
      </c>
      <c r="M395" s="4" t="n">
        <v>18</v>
      </c>
      <c r="N395" s="2" t="n">
        <v>4</v>
      </c>
      <c r="O395" s="3" t="n">
        <v>5</v>
      </c>
      <c r="Q395" s="1" t="n">
        <v>2</v>
      </c>
      <c r="R395" s="1" t="n">
        <v>2</v>
      </c>
      <c r="S395" s="20" t="n">
        <v>2</v>
      </c>
      <c r="W395" s="3" t="n">
        <v>1</v>
      </c>
      <c r="X395" s="1" t="n">
        <v>1.1</v>
      </c>
      <c r="Y395" s="1" t="n">
        <v>1</v>
      </c>
      <c r="Z395" s="1" t="n">
        <v>1</v>
      </c>
      <c r="AA395" s="2" t="n">
        <v>0.75</v>
      </c>
      <c r="AB395" s="32" t="s">
        <v>761</v>
      </c>
      <c r="AC395" s="5" t="s">
        <v>52</v>
      </c>
      <c r="AD395" s="3" t="n">
        <f aca="false">$C395+$D395*2+$E395*0.5+$F395+$G395*0.5</f>
        <v>24</v>
      </c>
      <c r="AE395" s="1" t="n">
        <f aca="false">$H395+$I395*3+$J395*0.5+$K395+$L395*0.5+$M395*0.1+$N395*0.2</f>
        <v>17.6</v>
      </c>
      <c r="AF395" s="1" t="n">
        <f aca="false">$AD395*$W395*$AA395-1.5*$AE395*$X395</f>
        <v>-11.04</v>
      </c>
      <c r="AG395" s="1" t="n">
        <f aca="false">$O395*$Y395-2*($P395*$Z395+R395)</f>
        <v>1</v>
      </c>
      <c r="AH395" s="1" t="n">
        <f aca="false">IF($AG395&lt;0,$AG395*1.5,$AG395*3)</f>
        <v>3</v>
      </c>
      <c r="AI395" s="1" t="n">
        <f aca="false">(Q395+S395+U395)*2-(T395+V395)*3</f>
        <v>8</v>
      </c>
      <c r="AJ395" s="2" t="n">
        <f aca="false">AF395+AH395+AI395</f>
        <v>-0.0400000000000063</v>
      </c>
      <c r="AK395" s="6" t="n">
        <f aca="false">AJ395/(AD395+AE395*1.5+(O395+P395+R395+T395+V395)*3+(Q395+S395+U395)*2)</f>
        <v>-0.000503778337531565</v>
      </c>
      <c r="AL395" s="7" t="n">
        <f aca="false">0.5+AK395*4</f>
        <v>0.497984886649874</v>
      </c>
      <c r="AM395" s="3" t="str">
        <f aca="false">IF(AC395="","",IF(AC395="分","分",IF(AJ395=0,"分",IF(AC395="攻",IF(AJ395&gt;0,"一致","不一致"),IF(AJ395&gt;=0,"不一致","一致")))))</f>
        <v>一致</v>
      </c>
      <c r="AN395" s="8" t="n">
        <f aca="false">IF(AC395="","",ABS(AK395))</f>
        <v>0.000503778337531565</v>
      </c>
      <c r="AO395" s="3" t="n">
        <f aca="false">AP395-AQ395</f>
        <v>0</v>
      </c>
      <c r="AP395" s="1" t="n">
        <v>4</v>
      </c>
      <c r="AQ395" s="2" t="n">
        <v>4</v>
      </c>
      <c r="AR395" s="3" t="s">
        <v>59</v>
      </c>
      <c r="AT395" s="1" t="s">
        <v>97</v>
      </c>
      <c r="AV395" s="17" t="n">
        <f aca="false">IF(AK395&gt;0.5/4,0.5/4,IF(AK395&lt;0.5/-4,0.5/-4,AK395))</f>
        <v>-0.000503778337531565</v>
      </c>
      <c r="AW395" s="3" t="n">
        <v>7.5</v>
      </c>
      <c r="AX395" s="9" t="n">
        <f aca="false">AW395*((O395+P395+U395+V395)*3+C395+H395+Q395+R395)/60+1</f>
        <v>7.625</v>
      </c>
    </row>
    <row r="396" customFormat="false" ht="12.8" hidden="false" customHeight="false" outlineLevel="0" collapsed="false">
      <c r="A396" s="1" t="n">
        <v>395</v>
      </c>
      <c r="B396" s="1" t="s">
        <v>762</v>
      </c>
      <c r="C396" s="1" t="n">
        <v>14</v>
      </c>
      <c r="E396" s="1" t="n">
        <v>1</v>
      </c>
      <c r="F396" s="1" t="n">
        <v>2</v>
      </c>
      <c r="G396" s="2" t="n">
        <v>6</v>
      </c>
      <c r="H396" s="3" t="n">
        <v>8</v>
      </c>
      <c r="M396" s="4" t="n">
        <v>12</v>
      </c>
      <c r="N396" s="2" t="n">
        <v>4</v>
      </c>
      <c r="W396" s="3" t="n">
        <v>1</v>
      </c>
      <c r="X396" s="1" t="n">
        <v>1.1</v>
      </c>
      <c r="Y396" s="1" t="n">
        <v>1</v>
      </c>
      <c r="Z396" s="1" t="n">
        <v>1</v>
      </c>
      <c r="AA396" s="2" t="n">
        <v>0.5</v>
      </c>
      <c r="AB396" s="22" t="s">
        <v>763</v>
      </c>
      <c r="AC396" s="5" t="s">
        <v>52</v>
      </c>
      <c r="AD396" s="3" t="n">
        <f aca="false">$C396+$D396*2+$E396*0.5+$F396+$G396*0.5</f>
        <v>19.5</v>
      </c>
      <c r="AE396" s="1" t="n">
        <f aca="false">$H396+$I396*3+$J396*0.5+$K396+$L396*0.5+$M396*0.1+$N396*0.2</f>
        <v>10</v>
      </c>
      <c r="AF396" s="1" t="n">
        <f aca="false">$AD396*$W396*$AA396-1.5*$AE396*$X396</f>
        <v>-6.75</v>
      </c>
      <c r="AG396" s="1" t="n">
        <f aca="false">$O396*$Y396-2*($P396*$Z396+R396)</f>
        <v>0</v>
      </c>
      <c r="AH396" s="1" t="n">
        <f aca="false">IF($AG396&lt;0,$AG396*1.5,$AG396*3)</f>
        <v>0</v>
      </c>
      <c r="AI396" s="1" t="n">
        <f aca="false">(Q396+S396+U396)*2-(T396+V396)*3</f>
        <v>0</v>
      </c>
      <c r="AJ396" s="2" t="n">
        <f aca="false">AF396+AH396+AI396</f>
        <v>-6.75</v>
      </c>
      <c r="AK396" s="6" t="n">
        <f aca="false">AJ396/(AD396+AE396*1.5+(O396+P396+R396+T396+V396)*3+(Q396+S396+U396)*2)</f>
        <v>-0.195652173913044</v>
      </c>
      <c r="AL396" s="7" t="n">
        <f aca="false">0.5+AK396*4</f>
        <v>-0.282608695652174</v>
      </c>
      <c r="AM396" s="3" t="str">
        <f aca="false">IF(AC396="","",IF(AC396="分","分",IF(AJ396=0,"分",IF(AC396="攻",IF(AJ396&gt;0,"一致","不一致"),IF(AJ396&gt;=0,"不一致","一致")))))</f>
        <v>一致</v>
      </c>
      <c r="AN396" s="8" t="n">
        <f aca="false">IF(AC396="","",ABS(AK396))</f>
        <v>0.195652173913044</v>
      </c>
      <c r="AO396" s="3" t="n">
        <f aca="false">AP396-AQ396</f>
        <v>0</v>
      </c>
      <c r="AP396" s="1" t="n">
        <v>4</v>
      </c>
      <c r="AQ396" s="2" t="n">
        <v>4</v>
      </c>
      <c r="AR396" s="3" t="s">
        <v>59</v>
      </c>
      <c r="AT396" s="1" t="s">
        <v>97</v>
      </c>
      <c r="AV396" s="17" t="n">
        <f aca="false">IF(AK396&gt;0.5/4,0.5/4,IF(AK396&lt;0.5/-4,0.5/-4,AK396))</f>
        <v>-0.125</v>
      </c>
      <c r="AW396" s="3" t="n">
        <v>7.5</v>
      </c>
      <c r="AX396" s="9" t="n">
        <f aca="false">AW396*((O396+P396+U396+V396)*3+C396+H396+Q396+R396)/60+1</f>
        <v>3.75</v>
      </c>
    </row>
    <row r="397" customFormat="false" ht="12.8" hidden="false" customHeight="false" outlineLevel="0" collapsed="false">
      <c r="A397" s="1" t="n">
        <v>396</v>
      </c>
      <c r="B397" s="1" t="s">
        <v>764</v>
      </c>
      <c r="C397" s="1" t="n">
        <v>13</v>
      </c>
      <c r="F397" s="1" t="n">
        <v>1</v>
      </c>
      <c r="G397" s="2" t="n">
        <v>3</v>
      </c>
      <c r="H397" s="3" t="n">
        <v>11</v>
      </c>
      <c r="L397" s="4" t="n">
        <v>2</v>
      </c>
      <c r="M397" s="4" t="n">
        <v>12</v>
      </c>
      <c r="N397" s="2" t="n">
        <v>2</v>
      </c>
      <c r="O397" s="3" t="n">
        <v>3</v>
      </c>
      <c r="R397" s="1" t="n">
        <v>1</v>
      </c>
      <c r="W397" s="3" t="n">
        <v>1.1</v>
      </c>
      <c r="X397" s="1" t="n">
        <v>1.1</v>
      </c>
      <c r="Y397" s="1" t="n">
        <v>1</v>
      </c>
      <c r="Z397" s="1" t="n">
        <v>1</v>
      </c>
      <c r="AA397" s="2" t="n">
        <v>1</v>
      </c>
      <c r="AB397" s="5" t="s">
        <v>746</v>
      </c>
      <c r="AC397" s="5" t="s">
        <v>52</v>
      </c>
      <c r="AD397" s="3" t="n">
        <f aca="false">$C397+$D397*2+$E397*0.5+$F397+$G397*0.5</f>
        <v>15.5</v>
      </c>
      <c r="AE397" s="1" t="n">
        <f aca="false">$H397+$I397*3+$J397*0.5+$K397+$L397*0.5+$M397*0.1+$N397*0.2</f>
        <v>13.6</v>
      </c>
      <c r="AF397" s="1" t="n">
        <f aca="false">$AD397*$W397*$AA397-1.5*$AE397*$X397</f>
        <v>-5.39</v>
      </c>
      <c r="AG397" s="1" t="n">
        <f aca="false">$O397*$Y397-2*($P397*$Z397+R397)</f>
        <v>1</v>
      </c>
      <c r="AH397" s="1" t="n">
        <f aca="false">IF($AG397&lt;0,$AG397*1.5,$AG397*3)</f>
        <v>3</v>
      </c>
      <c r="AI397" s="1" t="n">
        <f aca="false">(Q397+S397+U397)*2-(T397+V397)*3</f>
        <v>0</v>
      </c>
      <c r="AJ397" s="2" t="n">
        <f aca="false">AF397+AH397+AI397</f>
        <v>-2.39</v>
      </c>
      <c r="AK397" s="6" t="n">
        <f aca="false">AJ397/(AD397+AE397*1.5+(O397+P397+R397+T397+V397)*3+(Q397+S397+U397)*2)</f>
        <v>-0.0498956158663883</v>
      </c>
      <c r="AL397" s="7" t="n">
        <f aca="false">0.5+AK397*4</f>
        <v>0.300417536534447</v>
      </c>
      <c r="AM397" s="3" t="str">
        <f aca="false">IF(AC397="","",IF(AC397="分","分",IF(AJ397=0,"分",IF(AC397="攻",IF(AJ397&gt;0,"一致","不一致"),IF(AJ397&gt;=0,"不一致","一致")))))</f>
        <v>一致</v>
      </c>
      <c r="AN397" s="8" t="n">
        <f aca="false">IF(AC397="","",ABS(AK397))</f>
        <v>0.0498956158663883</v>
      </c>
      <c r="AO397" s="3" t="n">
        <f aca="false">AP397-AQ397</f>
        <v>0</v>
      </c>
      <c r="AP397" s="1" t="n">
        <v>4</v>
      </c>
      <c r="AQ397" s="2" t="n">
        <v>4</v>
      </c>
      <c r="AR397" s="3" t="s">
        <v>59</v>
      </c>
      <c r="AT397" s="1" t="s">
        <v>97</v>
      </c>
      <c r="AV397" s="17" t="n">
        <f aca="false">IF(AK397&gt;0.5/4,0.5/4,IF(AK397&lt;0.5/-4,0.5/-4,AK397))</f>
        <v>-0.0498956158663883</v>
      </c>
      <c r="AW397" s="3" t="n">
        <v>7</v>
      </c>
      <c r="AX397" s="9" t="n">
        <f aca="false">AW397*((O397+P397+U397+V397)*3+C397+H397+Q397+R397)/60+1</f>
        <v>4.96666666666667</v>
      </c>
    </row>
    <row r="398" customFormat="false" ht="12.8" hidden="false" customHeight="false" outlineLevel="0" collapsed="false">
      <c r="A398" s="1" t="n">
        <v>397</v>
      </c>
      <c r="B398" s="1" t="s">
        <v>765</v>
      </c>
      <c r="C398" s="1" t="n">
        <v>25</v>
      </c>
      <c r="E398" s="1" t="n">
        <v>2</v>
      </c>
      <c r="F398" s="1" t="n">
        <v>4</v>
      </c>
      <c r="G398" s="2" t="n">
        <v>6</v>
      </c>
      <c r="H398" s="3" t="n">
        <v>18</v>
      </c>
      <c r="J398" s="1" t="n">
        <v>1</v>
      </c>
      <c r="K398" s="1" t="n">
        <v>1</v>
      </c>
      <c r="L398" s="4" t="n">
        <v>3</v>
      </c>
      <c r="M398" s="4" t="n">
        <v>18</v>
      </c>
      <c r="N398" s="2" t="n">
        <v>2</v>
      </c>
      <c r="O398" s="3" t="n">
        <v>8</v>
      </c>
      <c r="Q398" s="1" t="n">
        <v>2</v>
      </c>
      <c r="R398" s="1" t="n">
        <v>7</v>
      </c>
      <c r="S398" s="20" t="n">
        <v>3</v>
      </c>
      <c r="T398" s="1" t="n">
        <v>1</v>
      </c>
      <c r="W398" s="3" t="n">
        <v>1</v>
      </c>
      <c r="X398" s="1" t="n">
        <v>1</v>
      </c>
      <c r="Y398" s="1" t="n">
        <v>1</v>
      </c>
      <c r="Z398" s="1" t="n">
        <v>1</v>
      </c>
      <c r="AA398" s="2" t="n">
        <v>1.5</v>
      </c>
      <c r="AB398" s="59" t="s">
        <v>766</v>
      </c>
      <c r="AC398" s="5" t="s">
        <v>58</v>
      </c>
      <c r="AD398" s="3" t="n">
        <f aca="false">$C398+$D398*2+$E398*0.5+$F398+$G398*0.5</f>
        <v>33</v>
      </c>
      <c r="AE398" s="1" t="n">
        <f aca="false">$H398+$I398*3+$J398*0.5+$K398+$L398*0.5+$M398*0.1+$N398*0.2</f>
        <v>23.2</v>
      </c>
      <c r="AF398" s="1" t="n">
        <f aca="false">$AD398*$W398*$AA398-1.5*$AE398*$X398</f>
        <v>14.7</v>
      </c>
      <c r="AG398" s="1" t="n">
        <f aca="false">$O398*$Y398-2*($P398*$Z398+R398)</f>
        <v>-6</v>
      </c>
      <c r="AH398" s="1" t="n">
        <f aca="false">IF($AG398&lt;0,$AG398*1.5,$AG398*3)</f>
        <v>-9</v>
      </c>
      <c r="AI398" s="1" t="n">
        <f aca="false">(Q398+S398+U398)*2-(T398+V398)*3</f>
        <v>7</v>
      </c>
      <c r="AJ398" s="2" t="n">
        <f aca="false">AF398+AH398+AI398</f>
        <v>12.7</v>
      </c>
      <c r="AK398" s="6" t="n">
        <f aca="false">AJ398/(AD398+AE398*1.5+(O398+P398+R398+T398+V398)*3+(Q398+S398+U398)*2)</f>
        <v>0.100953895071542</v>
      </c>
      <c r="AL398" s="7" t="n">
        <f aca="false">0.5+AK398*4</f>
        <v>0.903815580286169</v>
      </c>
      <c r="AM398" s="3" t="str">
        <f aca="false">IF(AC398="","",IF(AC398="分","分",IF(AJ398=0,"分",IF(AC398="攻",IF(AJ398&gt;0,"一致","不一致"),IF(AJ398&gt;=0,"不一致","一致")))))</f>
        <v>一致</v>
      </c>
      <c r="AN398" s="8" t="n">
        <f aca="false">IF(AC398="","",ABS(AK398))</f>
        <v>0.100953895071542</v>
      </c>
      <c r="AO398" s="3" t="n">
        <f aca="false">AP398-AQ398</f>
        <v>0</v>
      </c>
      <c r="AP398" s="1" t="n">
        <v>4</v>
      </c>
      <c r="AQ398" s="2" t="n">
        <v>4</v>
      </c>
      <c r="AR398" s="3" t="s">
        <v>59</v>
      </c>
      <c r="AT398" s="1" t="s">
        <v>97</v>
      </c>
      <c r="AV398" s="17" t="n">
        <f aca="false">IF(AK398&gt;0.5/4,0.5/4,IF(AK398&lt;0.5/-4,0.5/-4,AK398))</f>
        <v>0.100953895071542</v>
      </c>
      <c r="AW398" s="3" t="n">
        <v>11.5</v>
      </c>
      <c r="AX398" s="9" t="n">
        <f aca="false">AW398*((O398+P398+U398+V398)*3+C398+H398+Q398+R398)/60+1</f>
        <v>15.5666666666667</v>
      </c>
    </row>
    <row r="399" customFormat="false" ht="12.8" hidden="false" customHeight="false" outlineLevel="0" collapsed="false">
      <c r="A399" s="1" t="n">
        <v>398</v>
      </c>
      <c r="B399" s="1" t="s">
        <v>767</v>
      </c>
      <c r="C399" s="1" t="n">
        <v>12.5</v>
      </c>
      <c r="E399" s="1" t="n">
        <v>1</v>
      </c>
      <c r="F399" s="1" t="n">
        <v>1</v>
      </c>
      <c r="G399" s="2" t="n">
        <v>4</v>
      </c>
      <c r="H399" s="3" t="n">
        <v>10</v>
      </c>
      <c r="L399" s="4" t="n">
        <v>1</v>
      </c>
      <c r="W399" s="3" t="n">
        <v>1</v>
      </c>
      <c r="X399" s="1" t="n">
        <v>1</v>
      </c>
      <c r="Y399" s="1" t="n">
        <v>1</v>
      </c>
      <c r="Z399" s="1" t="n">
        <v>1</v>
      </c>
      <c r="AA399" s="2" t="n">
        <v>1</v>
      </c>
      <c r="AC399" s="5" t="s">
        <v>52</v>
      </c>
      <c r="AD399" s="3" t="n">
        <f aca="false">$C399+$D399*2+$E399*0.5+$F399+$G399*0.5</f>
        <v>16</v>
      </c>
      <c r="AE399" s="1" t="n">
        <f aca="false">$H399+$I399*3+$J399*0.5+$K399+$L399*0.5+$M399*0.1+$N399*0.2</f>
        <v>10.5</v>
      </c>
      <c r="AF399" s="1" t="n">
        <f aca="false">$AD399*$W399*$AA399-1.5*$AE399*$X399</f>
        <v>0.25</v>
      </c>
      <c r="AG399" s="1" t="n">
        <f aca="false">$O399*$Y399-2*($P399*$Z399+R399)</f>
        <v>0</v>
      </c>
      <c r="AH399" s="1" t="n">
        <f aca="false">IF($AG399&lt;0,$AG399*1.5,$AG399*3)</f>
        <v>0</v>
      </c>
      <c r="AI399" s="1" t="n">
        <f aca="false">(Q399+S399+U399)*2-(T399+V399)*3</f>
        <v>0</v>
      </c>
      <c r="AJ399" s="2" t="n">
        <f aca="false">AF399+AH399+AI399</f>
        <v>0.25</v>
      </c>
      <c r="AK399" s="6" t="n">
        <f aca="false">AJ399/(AD399+AE399*1.5+(O399+P399+R399+T399+V399)*3+(Q399+S399+U399)*2)</f>
        <v>0.0078740157480315</v>
      </c>
      <c r="AL399" s="7" t="n">
        <f aca="false">0.5+AK399*4</f>
        <v>0.531496062992126</v>
      </c>
      <c r="AM399" s="3" t="str">
        <f aca="false">IF(AC399="","",IF(AC399="分","分",IF(AJ399=0,"分",IF(AC399="攻",IF(AJ399&gt;0,"一致","不一致"),IF(AJ399&gt;=0,"不一致","一致")))))</f>
        <v>不一致</v>
      </c>
      <c r="AN399" s="8" t="n">
        <f aca="false">IF(AC399="","",ABS(AK399))</f>
        <v>0.0078740157480315</v>
      </c>
      <c r="AO399" s="3" t="n">
        <f aca="false">AP399-AQ399</f>
        <v>0</v>
      </c>
      <c r="AP399" s="1" t="n">
        <v>4</v>
      </c>
      <c r="AQ399" s="2" t="n">
        <v>4</v>
      </c>
      <c r="AR399" s="3" t="s">
        <v>59</v>
      </c>
      <c r="AT399" s="1" t="s">
        <v>97</v>
      </c>
      <c r="AV399" s="17" t="n">
        <f aca="false">IF(AK399&gt;0.5/4,0.5/4,IF(AK399&lt;0.5/-4,0.5/-4,AK399))</f>
        <v>0.0078740157480315</v>
      </c>
      <c r="AW399" s="3" t="n">
        <v>6.5</v>
      </c>
      <c r="AX399" s="9" t="n">
        <f aca="false">AW399*((O399+P399+U399+V399)*3+C399+H399+Q399+R399)/60+1</f>
        <v>3.4375</v>
      </c>
    </row>
    <row r="400" customFormat="false" ht="12.8" hidden="false" customHeight="false" outlineLevel="0" collapsed="false">
      <c r="A400" s="1" t="n">
        <v>399</v>
      </c>
      <c r="B400" s="1" t="s">
        <v>768</v>
      </c>
      <c r="C400" s="1" t="n">
        <v>16</v>
      </c>
      <c r="E400" s="1" t="n">
        <v>1</v>
      </c>
      <c r="F400" s="1" t="n">
        <v>2</v>
      </c>
      <c r="G400" s="2" t="n">
        <v>3</v>
      </c>
      <c r="H400" s="3" t="n">
        <v>24</v>
      </c>
      <c r="L400" s="4" t="n">
        <v>4</v>
      </c>
      <c r="M400" s="4" t="n">
        <v>24</v>
      </c>
      <c r="N400" s="2" t="n">
        <v>3</v>
      </c>
      <c r="O400" s="3" t="n">
        <v>7</v>
      </c>
      <c r="R400" s="20" t="n">
        <v>3.5</v>
      </c>
      <c r="S400" s="20" t="n">
        <v>2</v>
      </c>
      <c r="W400" s="3" t="n">
        <v>1.1</v>
      </c>
      <c r="X400" s="1" t="n">
        <v>1</v>
      </c>
      <c r="Y400" s="1" t="n">
        <v>1</v>
      </c>
      <c r="Z400" s="1" t="n">
        <v>1</v>
      </c>
      <c r="AA400" s="2" t="n">
        <v>1.5</v>
      </c>
      <c r="AB400" s="59" t="s">
        <v>769</v>
      </c>
      <c r="AC400" s="5" t="s">
        <v>52</v>
      </c>
      <c r="AD400" s="3" t="n">
        <f aca="false">$C400+$D400*2+$E400*0.5+$F400+$G400*0.5</f>
        <v>20</v>
      </c>
      <c r="AE400" s="1" t="n">
        <f aca="false">$H400+$I400*3+$J400*0.5+$K400+$L400*0.5+$M400*0.1+$N400*0.2</f>
        <v>29</v>
      </c>
      <c r="AF400" s="1" t="n">
        <f aca="false">$AD400*$W400*$AA400-1.5*$AE400*$X400</f>
        <v>-10.5</v>
      </c>
      <c r="AG400" s="1" t="n">
        <f aca="false">$O400*$Y400-2*($P400*$Z400+R400)</f>
        <v>0</v>
      </c>
      <c r="AH400" s="1" t="n">
        <f aca="false">IF($AG400&lt;0,$AG400*1.5,$AG400*3)</f>
        <v>0</v>
      </c>
      <c r="AI400" s="1" t="n">
        <f aca="false">(Q400+S400+U400)*2-(T400+V400)*3</f>
        <v>4</v>
      </c>
      <c r="AJ400" s="2" t="n">
        <f aca="false">AF400+AH400+AI400</f>
        <v>-6.5</v>
      </c>
      <c r="AK400" s="6" t="n">
        <f aca="false">AJ400/(AD400+AE400*1.5+(O400+P400+R400+T400+V400)*3+(Q400+S400+U400)*2)</f>
        <v>-0.0656565656565657</v>
      </c>
      <c r="AL400" s="7" t="n">
        <f aca="false">0.5+AK400*4</f>
        <v>0.237373737373737</v>
      </c>
      <c r="AM400" s="3" t="str">
        <f aca="false">IF(AC400="","",IF(AC400="分","分",IF(AJ400=0,"分",IF(AC400="攻",IF(AJ400&gt;0,"一致","不一致"),IF(AJ400&gt;=0,"不一致","一致")))))</f>
        <v>一致</v>
      </c>
      <c r="AN400" s="8" t="n">
        <f aca="false">IF(AC400="","",ABS(AK400))</f>
        <v>0.0656565656565657</v>
      </c>
      <c r="AO400" s="3" t="n">
        <f aca="false">AP400-AQ400</f>
        <v>0</v>
      </c>
      <c r="AP400" s="1" t="n">
        <v>4</v>
      </c>
      <c r="AQ400" s="2" t="n">
        <v>4</v>
      </c>
      <c r="AR400" s="3" t="s">
        <v>59</v>
      </c>
      <c r="AT400" s="1" t="s">
        <v>97</v>
      </c>
      <c r="AV400" s="17" t="n">
        <f aca="false">IF(AK400&gt;0.5/4,0.5/4,IF(AK400&lt;0.5/-4,0.5/-4,AK400))</f>
        <v>-0.0656565656565657</v>
      </c>
      <c r="AW400" s="3" t="n">
        <v>6.5</v>
      </c>
      <c r="AX400" s="9" t="n">
        <f aca="false">AW400*((O400+P400+U400+V400)*3+C400+H400+Q400+R400)/60+1</f>
        <v>7.9875</v>
      </c>
    </row>
    <row r="401" customFormat="false" ht="12.8" hidden="false" customHeight="false" outlineLevel="0" collapsed="false">
      <c r="A401" s="1" t="n">
        <v>400</v>
      </c>
      <c r="B401" s="1" t="s">
        <v>770</v>
      </c>
      <c r="C401" s="1" t="n">
        <v>17</v>
      </c>
      <c r="F401" s="1" t="n">
        <v>2</v>
      </c>
      <c r="G401" s="2" t="n">
        <v>3</v>
      </c>
      <c r="H401" s="3" t="n">
        <v>14</v>
      </c>
      <c r="L401" s="4" t="n">
        <v>3</v>
      </c>
      <c r="M401" s="4" t="n">
        <v>18</v>
      </c>
      <c r="N401" s="2" t="n">
        <v>2</v>
      </c>
      <c r="O401" s="3" t="n">
        <v>3</v>
      </c>
      <c r="R401" s="1" t="n">
        <v>2</v>
      </c>
      <c r="W401" s="3" t="n">
        <v>1</v>
      </c>
      <c r="X401" s="1" t="n">
        <v>1.2</v>
      </c>
      <c r="Y401" s="1" t="n">
        <v>1</v>
      </c>
      <c r="Z401" s="1" t="n">
        <v>1</v>
      </c>
      <c r="AA401" s="2" t="n">
        <v>1</v>
      </c>
      <c r="AB401" s="5" t="s">
        <v>771</v>
      </c>
      <c r="AC401" s="5" t="s">
        <v>52</v>
      </c>
      <c r="AD401" s="3" t="n">
        <f aca="false">$C401+$D401*2+$E401*0.5+$F401+$G401*0.5</f>
        <v>20.5</v>
      </c>
      <c r="AE401" s="1" t="n">
        <f aca="false">$H401+$I401*3+$J401*0.5+$K401+$L401*0.5+$M401*0.1+$N401*0.2</f>
        <v>17.7</v>
      </c>
      <c r="AF401" s="1" t="n">
        <f aca="false">$AD401*$W401*$AA401-1.5*$AE401*$X401</f>
        <v>-11.36</v>
      </c>
      <c r="AG401" s="1" t="n">
        <f aca="false">$O401*$Y401-2*($P401*$Z401+R401)</f>
        <v>-1</v>
      </c>
      <c r="AH401" s="1" t="n">
        <f aca="false">IF($AG401&lt;0,$AG401*1.5,$AG401*3)</f>
        <v>-1.5</v>
      </c>
      <c r="AI401" s="1" t="n">
        <f aca="false">(Q401+S401+U401)*2-(T401+V401)*3</f>
        <v>0</v>
      </c>
      <c r="AJ401" s="2" t="n">
        <f aca="false">AF401+AH401+AI401</f>
        <v>-12.86</v>
      </c>
      <c r="AK401" s="6" t="n">
        <f aca="false">AJ401/(AD401+AE401*1.5+(O401+P401+R401+T401+V401)*3+(Q401+S401+U401)*2)</f>
        <v>-0.207252215954875</v>
      </c>
      <c r="AL401" s="7" t="n">
        <f aca="false">0.5+AK401*4</f>
        <v>-0.3290088638195</v>
      </c>
      <c r="AM401" s="3" t="str">
        <f aca="false">IF(AC401="","",IF(AC401="分","分",IF(AJ401=0,"分",IF(AC401="攻",IF(AJ401&gt;0,"一致","不一致"),IF(AJ401&gt;=0,"不一致","一致")))))</f>
        <v>一致</v>
      </c>
      <c r="AN401" s="8" t="n">
        <f aca="false">IF(AC401="","",ABS(AK401))</f>
        <v>0.207252215954875</v>
      </c>
      <c r="AO401" s="3" t="n">
        <f aca="false">AP401-AQ401</f>
        <v>0</v>
      </c>
      <c r="AP401" s="1" t="n">
        <v>4</v>
      </c>
      <c r="AQ401" s="2" t="n">
        <v>4</v>
      </c>
      <c r="AR401" s="3" t="s">
        <v>59</v>
      </c>
      <c r="AT401" s="1" t="s">
        <v>97</v>
      </c>
      <c r="AV401" s="17" t="n">
        <f aca="false">IF(AK401&gt;0.5/4,0.5/4,IF(AK401&lt;0.5/-4,0.5/-4,AK401))</f>
        <v>-0.125</v>
      </c>
      <c r="AW401" s="3" t="n">
        <v>7.5</v>
      </c>
      <c r="AX401" s="9" t="n">
        <f aca="false">AW401*((O401+P401+U401+V401)*3+C401+H401+Q401+R401)/60+1</f>
        <v>6.25</v>
      </c>
    </row>
    <row r="402" customFormat="false" ht="12.8" hidden="false" customHeight="false" outlineLevel="0" collapsed="false">
      <c r="A402" s="1" t="n">
        <v>401</v>
      </c>
      <c r="B402" s="1" t="s">
        <v>772</v>
      </c>
      <c r="C402" s="1" t="n">
        <v>18</v>
      </c>
      <c r="E402" s="1" t="n">
        <v>1</v>
      </c>
      <c r="H402" s="3" t="n">
        <v>21</v>
      </c>
      <c r="J402" s="1" t="n">
        <v>1</v>
      </c>
      <c r="O402" s="3" t="n">
        <v>11</v>
      </c>
      <c r="P402" s="1" t="n">
        <v>12</v>
      </c>
      <c r="R402" s="1" t="n">
        <v>2</v>
      </c>
      <c r="W402" s="3" t="n">
        <v>1</v>
      </c>
      <c r="X402" s="1" t="n">
        <v>1.1</v>
      </c>
      <c r="Y402" s="1" t="n">
        <v>1</v>
      </c>
      <c r="Z402" s="1" t="n">
        <v>1</v>
      </c>
      <c r="AA402" s="2" t="n">
        <v>2</v>
      </c>
      <c r="AB402" s="21" t="s">
        <v>773</v>
      </c>
      <c r="AC402" s="26" t="s">
        <v>58</v>
      </c>
      <c r="AD402" s="27" t="n">
        <f aca="false">$C402+$D402*2+$E402*0.5+$F402+$G402*0.5</f>
        <v>18.5</v>
      </c>
      <c r="AE402" s="28" t="n">
        <f aca="false">$H402+$I402*3+$J402*0.5+$K402+$L402*0.5+$M402*0.1+$N402*0.2</f>
        <v>21.5</v>
      </c>
      <c r="AF402" s="28" t="n">
        <f aca="false">$AD402*$W402*$AA402-$AE402*$X402</f>
        <v>13.35</v>
      </c>
      <c r="AG402" s="28" t="n">
        <f aca="false">$O402*$Y402-($P402*$Z402)</f>
        <v>-1</v>
      </c>
      <c r="AH402" s="28" t="n">
        <f aca="false">AG402*3</f>
        <v>-3</v>
      </c>
      <c r="AI402" s="28" t="n">
        <f aca="false">(Q402+S402+U402-R402-T402-V402)*3</f>
        <v>-6</v>
      </c>
      <c r="AJ402" s="30" t="n">
        <f aca="false">AF402+AH402+AI402</f>
        <v>4.35</v>
      </c>
      <c r="AK402" s="31" t="n">
        <f aca="false">AJ402/(AD402+AE402+SUM(O402:V402)*3)</f>
        <v>0.0378260869565217</v>
      </c>
      <c r="AL402" s="7" t="n">
        <f aca="false">0.5+AK402*4</f>
        <v>0.651304347826087</v>
      </c>
      <c r="AM402" s="3" t="str">
        <f aca="false">IF(AC402="","",IF(AC402="分","分",IF(AJ402=0,"分",IF(AC402="攻",IF(AJ402&gt;0,"一致","不一致"),IF(AJ402&gt;=0,"不一致","一致")))))</f>
        <v>一致</v>
      </c>
      <c r="AN402" s="8" t="n">
        <f aca="false">IF(AC402="","",ABS(AK402))</f>
        <v>0.0378260869565217</v>
      </c>
      <c r="AO402" s="3" t="n">
        <f aca="false">AP402-AQ402</f>
        <v>-1</v>
      </c>
      <c r="AP402" s="1" t="n">
        <v>4</v>
      </c>
      <c r="AQ402" s="2" t="n">
        <v>5</v>
      </c>
      <c r="AR402" s="3" t="s">
        <v>59</v>
      </c>
      <c r="AT402" s="1" t="s">
        <v>54</v>
      </c>
      <c r="AV402" s="17" t="n">
        <f aca="false">IF(AK402&gt;0.5/4,0.5/4,IF(AK402&lt;0.5/-4,0.5/-4,AK402))</f>
        <v>0.0378260869565217</v>
      </c>
      <c r="AW402" s="3" t="n">
        <v>9</v>
      </c>
      <c r="AX402" s="9" t="n">
        <f aca="false">AW402*((O402+P402+U402+V402)*3+C402+H402+Q402+R402)/60+1</f>
        <v>17.5</v>
      </c>
    </row>
    <row r="403" customFormat="false" ht="12.8" hidden="false" customHeight="false" outlineLevel="0" collapsed="false">
      <c r="A403" s="1" t="n">
        <v>402</v>
      </c>
      <c r="B403" s="1" t="s">
        <v>774</v>
      </c>
      <c r="C403" s="1" t="n">
        <v>16</v>
      </c>
      <c r="E403" s="1" t="n">
        <v>1</v>
      </c>
      <c r="F403" s="1" t="n">
        <v>2</v>
      </c>
      <c r="G403" s="2" t="n">
        <v>3</v>
      </c>
      <c r="H403" s="3" t="n">
        <v>9</v>
      </c>
      <c r="L403" s="4" t="n">
        <v>1</v>
      </c>
      <c r="O403" s="3" t="n">
        <v>1</v>
      </c>
      <c r="R403" s="1" t="n">
        <v>1</v>
      </c>
      <c r="W403" s="3" t="n">
        <v>1</v>
      </c>
      <c r="X403" s="1" t="n">
        <v>1</v>
      </c>
      <c r="Y403" s="1" t="n">
        <v>1</v>
      </c>
      <c r="Z403" s="1" t="n">
        <v>1</v>
      </c>
      <c r="AA403" s="2" t="n">
        <v>0.75</v>
      </c>
      <c r="AB403" s="23" t="s">
        <v>775</v>
      </c>
      <c r="AC403" s="5" t="s">
        <v>52</v>
      </c>
      <c r="AD403" s="3" t="n">
        <f aca="false">$C403+$D403*2+$E403*0.5+$F403+$G403*0.5</f>
        <v>20</v>
      </c>
      <c r="AE403" s="1" t="n">
        <f aca="false">$H403+$I403*3+$J403*0.5+$K403+$L403*0.5+$M403*0.1+$N403*0.2</f>
        <v>9.5</v>
      </c>
      <c r="AF403" s="1" t="n">
        <f aca="false">$AD403*$W403*$AA403-1.5*$AE403*$X403</f>
        <v>0.75</v>
      </c>
      <c r="AG403" s="1" t="n">
        <f aca="false">$O403*$Y403-2*($P403*$Z403+R403)</f>
        <v>-1</v>
      </c>
      <c r="AH403" s="1" t="n">
        <f aca="false">IF($AG403&lt;0,$AG403*1.5,$AG403*3)</f>
        <v>-1.5</v>
      </c>
      <c r="AI403" s="1" t="n">
        <f aca="false">(Q403+S403+U403)*2-(T403+V403)*3</f>
        <v>0</v>
      </c>
      <c r="AJ403" s="2" t="n">
        <f aca="false">AF403+AH403+AI403</f>
        <v>-0.75</v>
      </c>
      <c r="AK403" s="6" t="n">
        <f aca="false">AJ403/(AD403+AE403*1.5+(O403+P403+R403+T403+V403)*3+(Q403+S403+U403)*2)</f>
        <v>-0.0186335403726708</v>
      </c>
      <c r="AL403" s="7" t="n">
        <f aca="false">0.5+AK403*4</f>
        <v>0.425465838509317</v>
      </c>
      <c r="AM403" s="3" t="str">
        <f aca="false">IF(AC403="","",IF(AC403="分","分",IF(AJ403=0,"分",IF(AC403="攻",IF(AJ403&gt;0,"一致","不一致"),IF(AJ403&gt;=0,"不一致","一致")))))</f>
        <v>一致</v>
      </c>
      <c r="AN403" s="8" t="n">
        <f aca="false">IF(AC403="","",ABS(AK403))</f>
        <v>0.0186335403726708</v>
      </c>
      <c r="AO403" s="3" t="n">
        <f aca="false">AP403-AQ403</f>
        <v>0</v>
      </c>
      <c r="AP403" s="1" t="n">
        <v>4</v>
      </c>
      <c r="AQ403" s="2" t="n">
        <v>4</v>
      </c>
      <c r="AR403" s="3" t="s">
        <v>59</v>
      </c>
      <c r="AT403" s="1" t="s">
        <v>97</v>
      </c>
      <c r="AV403" s="17" t="n">
        <f aca="false">IF(AK403&gt;0.5/4,0.5/4,IF(AK403&lt;0.5/-4,0.5/-4,AK403))</f>
        <v>-0.0186335403726708</v>
      </c>
      <c r="AW403" s="3" t="n">
        <v>6.5</v>
      </c>
      <c r="AX403" s="9" t="n">
        <f aca="false">AW403*((O403+P403+U403+V403)*3+C403+H403+Q403+R403)/60+1</f>
        <v>4.14166666666667</v>
      </c>
    </row>
    <row r="404" customFormat="false" ht="12.8" hidden="false" customHeight="false" outlineLevel="0" collapsed="false">
      <c r="A404" s="1" t="n">
        <v>403</v>
      </c>
      <c r="B404" s="1" t="s">
        <v>776</v>
      </c>
      <c r="C404" s="1" t="n">
        <v>15.5</v>
      </c>
      <c r="E404" s="1" t="n">
        <v>1</v>
      </c>
      <c r="F404" s="1" t="n">
        <v>1</v>
      </c>
      <c r="G404" s="2" t="n">
        <v>4</v>
      </c>
      <c r="H404" s="3" t="n">
        <v>10</v>
      </c>
      <c r="L404" s="4" t="n">
        <v>3</v>
      </c>
      <c r="M404" s="4" t="n">
        <v>12</v>
      </c>
      <c r="N404" s="2" t="n">
        <v>2</v>
      </c>
      <c r="O404" s="3" t="n">
        <v>3</v>
      </c>
      <c r="R404" s="1" t="n">
        <v>2</v>
      </c>
      <c r="W404" s="3" t="n">
        <v>1</v>
      </c>
      <c r="X404" s="1" t="n">
        <v>1.2</v>
      </c>
      <c r="Y404" s="1" t="n">
        <v>1</v>
      </c>
      <c r="Z404" s="1" t="n">
        <v>1</v>
      </c>
      <c r="AA404" s="2" t="n">
        <v>1</v>
      </c>
      <c r="AB404" s="5" t="s">
        <v>777</v>
      </c>
      <c r="AC404" s="5" t="s">
        <v>52</v>
      </c>
      <c r="AD404" s="3" t="n">
        <f aca="false">$C404+$D404*2+$E404*0.5+$F404+$G404*0.5</f>
        <v>19</v>
      </c>
      <c r="AE404" s="1" t="n">
        <f aca="false">$H404+$I404*3+$J404*0.5+$K404+$L404*0.5+$M404*0.1+$N404*0.2</f>
        <v>13.1</v>
      </c>
      <c r="AF404" s="1" t="n">
        <f aca="false">$AD404*$W404*$AA404-1.5*$AE404*$X404</f>
        <v>-4.58</v>
      </c>
      <c r="AG404" s="1" t="n">
        <f aca="false">$O404*$Y404-2*($P404*$Z404+R404)</f>
        <v>-1</v>
      </c>
      <c r="AH404" s="1" t="n">
        <f aca="false">IF($AG404&lt;0,$AG404*1.5,$AG404*3)</f>
        <v>-1.5</v>
      </c>
      <c r="AI404" s="1" t="n">
        <f aca="false">(Q404+S404+U404)*2-(T404+V404)*3</f>
        <v>0</v>
      </c>
      <c r="AJ404" s="2" t="n">
        <f aca="false">AF404+AH404+AI404</f>
        <v>-6.08</v>
      </c>
      <c r="AK404" s="6" t="n">
        <f aca="false">AJ404/(AD404+AE404*1.5+(O404+P404+R404+T404+V404)*3+(Q404+S404+U404)*2)</f>
        <v>-0.113327120223672</v>
      </c>
      <c r="AL404" s="7" t="n">
        <f aca="false">0.5+AK404*4</f>
        <v>0.0466915191053123</v>
      </c>
      <c r="AM404" s="3" t="str">
        <f aca="false">IF(AC404="","",IF(AC404="分","分",IF(AJ404=0,"分",IF(AC404="攻",IF(AJ404&gt;0,"一致","不一致"),IF(AJ404&gt;=0,"不一致","一致")))))</f>
        <v>一致</v>
      </c>
      <c r="AN404" s="8" t="n">
        <f aca="false">IF(AC404="","",ABS(AK404))</f>
        <v>0.113327120223672</v>
      </c>
      <c r="AO404" s="3" t="n">
        <f aca="false">AP404-AQ404</f>
        <v>-1</v>
      </c>
      <c r="AP404" s="1" t="n">
        <v>3</v>
      </c>
      <c r="AQ404" s="2" t="n">
        <v>4</v>
      </c>
      <c r="AR404" s="3" t="s">
        <v>59</v>
      </c>
      <c r="AT404" s="1" t="s">
        <v>97</v>
      </c>
      <c r="AV404" s="17" t="n">
        <f aca="false">IF(AK404&gt;0.5/4,0.5/4,IF(AK404&lt;0.5/-4,0.5/-4,AK404))</f>
        <v>-0.113327120223672</v>
      </c>
      <c r="AW404" s="3" t="n">
        <v>7.5</v>
      </c>
      <c r="AX404" s="9" t="n">
        <f aca="false">AW404*((O404+P404+U404+V404)*3+C404+H404+Q404+R404)/60+1</f>
        <v>5.5625</v>
      </c>
    </row>
  </sheetData>
  <autoFilter ref="A1:AV404"/>
  <conditionalFormatting sqref="AO1:AO363 AO365:AO1048576">
    <cfRule type="cellIs" priority="2" operator="greaterThanOrEqual" aboveAverage="0" equalAverage="0" bottom="0" percent="0" rank="0" text="" dxfId="31">
      <formula>3</formula>
    </cfRule>
    <cfRule type="cellIs" priority="3" operator="lessThanOrEqual" aboveAverage="0" equalAverage="0" bottom="0" percent="0" rank="0" text="" dxfId="32">
      <formula>-2</formula>
    </cfRule>
  </conditionalFormatting>
  <conditionalFormatting sqref="AO364">
    <cfRule type="cellIs" priority="4" operator="greaterThanOrEqual" aboveAverage="0" equalAverage="0" bottom="0" percent="0" rank="0" text="" dxfId="31">
      <formula>3</formula>
    </cfRule>
    <cfRule type="cellIs" priority="5" operator="lessThanOrEqual" aboveAverage="0" equalAverage="0" bottom="0" percent="0" rank="0" text="" dxfId="32">
      <formula>-2</formula>
    </cfRule>
  </conditionalFormatting>
  <conditionalFormatting sqref="AO1048448">
    <cfRule type="cellIs" priority="6" operator="greaterThanOrEqual" aboveAverage="0" equalAverage="0" bottom="0" percent="0" rank="0" text="" dxfId="31">
      <formula>3</formula>
    </cfRule>
    <cfRule type="cellIs" priority="7" operator="lessThanOrEqual" aboveAverage="0" equalAverage="0" bottom="0" percent="0" rank="0" text="" dxfId="32">
      <formula>-2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9" activeCellId="0" sqref="I9"/>
    </sheetView>
  </sheetViews>
  <sheetFormatPr defaultColWidth="12.8046875" defaultRowHeight="12.8" customHeight="true" zeroHeight="false" outlineLevelRow="0" outlineLevelCol="0"/>
  <cols>
    <col collapsed="false" customWidth="true" hidden="false" outlineLevel="0" max="1" min="1" style="1" width="14.09"/>
    <col collapsed="false" customWidth="false" hidden="false" outlineLevel="0" max="2" min="2" style="61" width="12.8"/>
    <col collapsed="false" customWidth="true" hidden="false" outlineLevel="0" max="3" min="3" style="1" width="10.8"/>
    <col collapsed="false" customWidth="true" hidden="false" outlineLevel="0" max="4" min="4" style="61" width="14.12"/>
    <col collapsed="false" customWidth="false" hidden="false" outlineLevel="0" max="5" min="5" style="1" width="12.8"/>
    <col collapsed="false" customWidth="true" hidden="false" outlineLevel="0" max="6" min="6" style="1" width="14.12"/>
    <col collapsed="false" customWidth="false" hidden="false" outlineLevel="0" max="66" min="7" style="1" width="12.8"/>
  </cols>
  <sheetData>
    <row r="1" customFormat="false" ht="12.8" hidden="false" customHeight="false" outlineLevel="0" collapsed="false">
      <c r="A1" s="61" t="s">
        <v>778</v>
      </c>
      <c r="B1" s="61" t="s">
        <v>779</v>
      </c>
      <c r="C1" s="61" t="s">
        <v>780</v>
      </c>
      <c r="D1" s="61" t="s">
        <v>781</v>
      </c>
      <c r="E1" s="61" t="s">
        <v>782</v>
      </c>
      <c r="F1" s="61" t="s">
        <v>778</v>
      </c>
      <c r="G1" s="61" t="s">
        <v>779</v>
      </c>
      <c r="H1" s="61" t="s">
        <v>780</v>
      </c>
      <c r="J1" s="61"/>
      <c r="K1" s="46"/>
      <c r="L1" s="46"/>
      <c r="M1" s="46"/>
      <c r="N1" s="46"/>
      <c r="O1" s="46"/>
      <c r="P1" s="46"/>
    </row>
    <row r="2" customFormat="false" ht="12.8" hidden="false" customHeight="false" outlineLevel="0" collapsed="false">
      <c r="A2" s="1" t="s">
        <v>783</v>
      </c>
      <c r="B2" s="61" t="n">
        <f aca="false">(COUNTIFS(戦力評価!$AM:$AM,"一致",戦力評価!$AN:$AN,"&lt;0.05")+COUNTIFS(戦力評価!$AM:$AM,"分",戦力評価!$AN:$AN,"&lt;0.05")/2)/COUNTIFS(戦力評価!$AN:$AN,"&lt;0.05")</f>
        <v>0.644886363636364</v>
      </c>
      <c r="C2" s="1" t="n">
        <f aca="false">COUNTIFS(戦力評価!$AN:$AN,"&lt;0.05")</f>
        <v>176</v>
      </c>
      <c r="D2" s="61" t="n">
        <f aca="false">0.5+0.025*4</f>
        <v>0.6</v>
      </c>
      <c r="E2" s="61" t="n">
        <f aca="false">B2-D2</f>
        <v>0.0448863636363637</v>
      </c>
      <c r="K2" s="61"/>
      <c r="M2" s="46"/>
      <c r="N2" s="46"/>
      <c r="O2" s="46"/>
      <c r="P2" s="46"/>
    </row>
    <row r="3" customFormat="false" ht="12.8" hidden="false" customHeight="false" outlineLevel="0" collapsed="false">
      <c r="A3" s="1" t="s">
        <v>784</v>
      </c>
      <c r="B3" s="61" t="n">
        <f aca="false">(COUNTIFS(戦力評価!$AM:$AM,"一致",戦力評価!$AN:$AN,"&lt;0.1",戦力評価!$AN:$AN,"&gt;=0.05")+COUNTIFS(戦力評価!$AM:$AM,"分",戦力評価!$AN:$AN,"&lt;0.1",戦力評価!$AN:$AN,"&gt;=0.05")/2)/COUNTIFS(戦力評価!$AN:$AN,"&lt;0.1",戦力評価!$AN:$AN,"&gt;=0.05")</f>
        <v>0.807291666666667</v>
      </c>
      <c r="C3" s="1" t="n">
        <f aca="false">COUNTIFS(戦力評価!$AN:$AN,"&lt;0.1",戦力評価!$AN:$AN,"&gt;=0.05")</f>
        <v>96</v>
      </c>
      <c r="D3" s="61" t="n">
        <f aca="false">0.5+0.075*4</f>
        <v>0.8</v>
      </c>
      <c r="E3" s="61" t="n">
        <f aca="false">B3-D3</f>
        <v>0.00729166666666659</v>
      </c>
      <c r="F3" s="1" t="s">
        <v>785</v>
      </c>
      <c r="G3" s="61" t="n">
        <f aca="false">(COUNTIFS(戦力評価!$AM:$AM,"一致",戦力評価!$AN:$AN,"&lt;0.1")+COUNTIFS(戦力評価!$AM:$AM,"分",戦力評価!$AN:$AN,"&lt;0.1")/2)/COUNTIFS(戦力評価!$AN:$AN,"&lt;0.1")</f>
        <v>0.702205882352941</v>
      </c>
      <c r="H3" s="1" t="n">
        <f aca="false">COUNTIFS(戦力評価!$AN:$AN,"&lt;0.1")</f>
        <v>272</v>
      </c>
      <c r="K3" s="61"/>
      <c r="M3" s="46"/>
      <c r="N3" s="46"/>
      <c r="O3" s="46"/>
      <c r="P3" s="46"/>
    </row>
    <row r="4" customFormat="false" ht="12.8" hidden="false" customHeight="false" outlineLevel="0" collapsed="false">
      <c r="A4" s="1" t="s">
        <v>786</v>
      </c>
      <c r="B4" s="61" t="n">
        <f aca="false">(COUNTIFS(戦力評価!$AM:$AM,"一致",戦力評価!$AN:$AN,"&lt;0.15",戦力評価!$AN:$AN,"&gt;=0.1")+COUNTIFS(戦力評価!$AM:$AM,"分",戦力評価!$AN:$AN,"&lt;0.15",戦力評価!$AN:$AN,"&gt;=0.1")/2)/COUNTIFS(戦力評価!$AN:$AN,"&lt;0.15",戦力評価!$AN:$AN,"&gt;=0.1")</f>
        <v>0.976190476190476</v>
      </c>
      <c r="C4" s="1" t="n">
        <f aca="false">COUNTIFS(戦力評価!$AN:$AN,"&lt;0.15",戦力評価!$AN:$AN,"&gt;=0.1")</f>
        <v>63</v>
      </c>
      <c r="D4" s="61" t="n">
        <f aca="false">0.5+0.125*4</f>
        <v>1</v>
      </c>
      <c r="E4" s="61" t="n">
        <f aca="false">B4-D4</f>
        <v>-0.0238095238095238</v>
      </c>
      <c r="G4" s="61"/>
      <c r="K4" s="61"/>
      <c r="M4" s="46"/>
      <c r="N4" s="46"/>
      <c r="O4" s="46"/>
      <c r="P4" s="46"/>
    </row>
    <row r="5" customFormat="false" ht="12.8" hidden="false" customHeight="false" outlineLevel="0" collapsed="false">
      <c r="A5" s="1" t="s">
        <v>787</v>
      </c>
      <c r="B5" s="61" t="n">
        <f aca="false">(COUNTIFS(戦力評価!$AM:$AM,"一致",戦力評価!$AN:$AN,"&lt;0.2",戦力評価!$AN:$AN,"&gt;=0.15")+COUNTIFS(戦力評価!$AM:$AM,"分",戦力評価!$AN:$AN,"&lt;0.2",戦力評価!$AN:$AN,"&gt;=0.15")/2)/COUNTIFS(戦力評価!$AN:$AN,"&lt;0.2",戦力評価!$AN:$AN,"&gt;=0.15")</f>
        <v>1</v>
      </c>
      <c r="C5" s="1" t="n">
        <f aca="false">COUNTIFS(戦力評価!$AN:$AN,"&lt;0.2",戦力評価!$AN:$AN,"&gt;=0.15")</f>
        <v>32</v>
      </c>
      <c r="D5" s="61" t="n">
        <f aca="false">0.5+0.175*4</f>
        <v>1.2</v>
      </c>
      <c r="E5" s="61"/>
      <c r="F5" s="1" t="s">
        <v>788</v>
      </c>
      <c r="G5" s="61" t="n">
        <f aca="false">(COUNTIFS(戦力評価!$AM:$AM,"一致",戦力評価!$AN:$AN,"&lt;0.2",戦力評価!$AN:$AN,"&gt;=0.1")+COUNTIFS(戦力評価!$AM:$AM,"分",戦力評価!$AN:$AN,"&lt;0.2",戦力評価!$AN:$AN,"&gt;=0.1")/2)/COUNTIFS(戦力評価!$AN:$AN,"&lt;0.2",戦力評価!$AN:$AN,"&gt;=0.1")</f>
        <v>0.984210526315789</v>
      </c>
      <c r="H5" s="1" t="n">
        <f aca="false">COUNTIFS(戦力評価!$AN:$AN,"&lt;0.2",戦力評価!$AN:$AN,"&gt;=0.1")</f>
        <v>95</v>
      </c>
      <c r="K5" s="61"/>
      <c r="M5" s="46"/>
      <c r="N5" s="46"/>
      <c r="O5" s="46"/>
      <c r="P5" s="46"/>
    </row>
    <row r="6" customFormat="false" ht="12.8" hidden="false" customHeight="false" outlineLevel="0" collapsed="false">
      <c r="A6" s="1" t="s">
        <v>789</v>
      </c>
      <c r="B6" s="61" t="n">
        <f aca="false">(COUNTIFS(戦力評価!$AM:$AM,"一致",戦力評価!$AN:$AN,"&lt;0.3",戦力評価!$AN:$AN,"&gt;=0.2")+COUNTIFS(戦力評価!$AM:$AM,"分",戦力評価!$AN:$AN,"&lt;0.3",戦力評価!$AN:$AN,"&gt;=0.2")/2)/COUNTIFS(戦力評価!$AN:$AN,"&lt;0.3",戦力評価!$AN:$AN,"&gt;=0.2")</f>
        <v>1</v>
      </c>
      <c r="C6" s="1" t="n">
        <f aca="false">COUNTIFS(戦力評価!$AN:$AN,"&lt;0.3",戦力評価!$AN:$AN,"&gt;=0.2")</f>
        <v>27</v>
      </c>
      <c r="G6" s="61"/>
      <c r="K6" s="61"/>
      <c r="M6" s="46"/>
      <c r="N6" s="46"/>
      <c r="O6" s="46"/>
      <c r="P6" s="46"/>
    </row>
    <row r="7" customFormat="false" ht="12.8" hidden="false" customHeight="false" outlineLevel="0" collapsed="false">
      <c r="A7" s="62" t="s">
        <v>790</v>
      </c>
      <c r="B7" s="63" t="n">
        <f aca="false">(COUNTIFS(戦力評価!$AM:$AM,"一致",戦力評価!$AN:$AN,"&gt;=0.3")+COUNTIFS(戦力評価!$AM:$AM,"分",戦力評価!$AN:$AN,"&gt;=0.3")/2)/COUNTIF(戦力評価!$AN:$AN,"&gt;=0.3")</f>
        <v>1</v>
      </c>
      <c r="C7" s="62" t="n">
        <f aca="false">COUNTIF(戦力評価!$AN:$AN,"&gt;=0.3")</f>
        <v>6</v>
      </c>
      <c r="D7" s="64"/>
      <c r="E7" s="62"/>
      <c r="F7" s="62" t="s">
        <v>791</v>
      </c>
      <c r="G7" s="63" t="n">
        <f aca="false">(COUNTIFS(戦力評価!$AM:$AM,"一致",戦力評価!$AN:$AN,"&gt;=0.2")+COUNTIFS(戦力評価!$AM:$AM,"分",戦力評価!$AN:$AN,"&gt;=0.2")/2)/COUNTIF(戦力評価!$AN:$AN,"&gt;=0.2")</f>
        <v>1</v>
      </c>
      <c r="H7" s="62" t="n">
        <f aca="false">COUNTIF(戦力評価!$AN:$AN,"&gt;=0.2")</f>
        <v>33</v>
      </c>
      <c r="J7" s="4"/>
      <c r="K7" s="65"/>
      <c r="L7" s="4"/>
      <c r="M7" s="46"/>
      <c r="N7" s="46"/>
      <c r="O7" s="46"/>
      <c r="P7" s="46"/>
    </row>
    <row r="8" customFormat="false" ht="12.8" hidden="false" customHeight="false" outlineLevel="0" collapsed="false">
      <c r="A8" s="1" t="s">
        <v>792</v>
      </c>
      <c r="B8" s="61" t="n">
        <f aca="false">(COUNTIFS(戦力評価!$AM:$AM,"一致",戦力評価!$AN:$AN,"&gt;=0")+COUNTIFS(戦力評価!$AM:$AM,"分",戦力評価!$AN:$AN,"&gt;=0")/2)/COUNTIF(戦力評価!$AN:$AN,"&gt;=0")</f>
        <v>0.79375</v>
      </c>
      <c r="C8" s="1" t="n">
        <f aca="false">SUM(C2:C7)</f>
        <v>400</v>
      </c>
      <c r="D8" s="66"/>
      <c r="H8" s="1" t="n">
        <f aca="false">SUM(H2:H7)</f>
        <v>400</v>
      </c>
      <c r="K8" s="61"/>
      <c r="M8" s="46"/>
      <c r="N8" s="46"/>
      <c r="O8" s="46"/>
      <c r="P8" s="46"/>
    </row>
    <row r="14" customFormat="false" ht="12.8" hidden="false" customHeight="false" outlineLevel="0" collapsed="false">
      <c r="A14" s="1" t="s">
        <v>793</v>
      </c>
    </row>
    <row r="15" customFormat="false" ht="12.8" hidden="false" customHeight="false" outlineLevel="0" collapsed="false">
      <c r="A15" s="1" t="s">
        <v>794</v>
      </c>
      <c r="B15" s="1" t="n">
        <v>61</v>
      </c>
      <c r="C15" s="1" t="n">
        <v>187</v>
      </c>
      <c r="D15" s="61" t="n">
        <f aca="false">B15/C15</f>
        <v>0.32620320855615</v>
      </c>
    </row>
    <row r="16" customFormat="false" ht="12.8" hidden="false" customHeight="false" outlineLevel="0" collapsed="false">
      <c r="A16" s="1" t="s">
        <v>795</v>
      </c>
      <c r="B16" s="1" t="n">
        <v>9</v>
      </c>
      <c r="C16" s="1" t="n">
        <v>27</v>
      </c>
      <c r="D16" s="61" t="n">
        <f aca="false">B16/C16</f>
        <v>0.333333333333333</v>
      </c>
    </row>
    <row r="17" customFormat="false" ht="12.8" hidden="false" customHeight="false" outlineLevel="0" collapsed="false">
      <c r="A17" s="1" t="s">
        <v>796</v>
      </c>
      <c r="B17" s="1" t="n">
        <v>1</v>
      </c>
      <c r="C17" s="1" t="n">
        <v>4</v>
      </c>
      <c r="D17" s="61" t="n">
        <f aca="false">B17/C17</f>
        <v>0.25</v>
      </c>
    </row>
    <row r="18" customFormat="false" ht="12.8" hidden="false" customHeight="false" outlineLevel="0" collapsed="false">
      <c r="A18" s="1" t="s">
        <v>797</v>
      </c>
      <c r="B18" s="1" t="n">
        <f aca="false">B16+B17</f>
        <v>10</v>
      </c>
      <c r="C18" s="1" t="n">
        <f aca="false">C16+C17</f>
        <v>31</v>
      </c>
      <c r="D18" s="61" t="n">
        <f aca="false">B18/C18</f>
        <v>0.32258064516129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&amp;C&amp;"Arial,標準"&amp;A</oddHeader>
    <oddFooter>&amp;C&amp;"Arial,標準"ページ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52974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2020-09-14T13:05:07Z</dcterms:created>
  <dc:creator/>
  <dc:description/>
  <dc:language>ja-JP</dc:language>
  <cp:lastModifiedBy/>
  <dcterms:modified xsi:type="dcterms:W3CDTF">2025-12-12T18:07:20Z</dcterms:modified>
  <cp:revision>3380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