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計算表" sheetId="1" r:id="rId1"/>
    <sheet name="VF表" sheetId="2" r:id="rId2"/>
  </sheets>
  <definedNames/>
  <calcPr fullCalcOnLoad="1"/>
</workbook>
</file>

<file path=xl/sharedStrings.xml><?xml version="1.0" encoding="utf-8"?>
<sst xmlns="http://schemas.openxmlformats.org/spreadsheetml/2006/main" count="168" uniqueCount="55">
  <si>
    <t>赤</t>
  </si>
  <si>
    <t>緑</t>
  </si>
  <si>
    <t>青</t>
  </si>
  <si>
    <t>電流</t>
  </si>
  <si>
    <t>内部抵抗Ω</t>
  </si>
  <si>
    <t>VF（V)</t>
  </si>
  <si>
    <t>アオ</t>
  </si>
  <si>
    <t>ミドリ</t>
  </si>
  <si>
    <t>アカ</t>
  </si>
  <si>
    <t>W</t>
  </si>
  <si>
    <t>WT</t>
  </si>
  <si>
    <t>VF(50mA)</t>
  </si>
  <si>
    <t>R</t>
  </si>
  <si>
    <t>G</t>
  </si>
  <si>
    <t>B</t>
  </si>
  <si>
    <t>LED VF</t>
  </si>
  <si>
    <t>LED R</t>
  </si>
  <si>
    <t>バッテリー電圧</t>
  </si>
  <si>
    <t>光量(Lm）</t>
  </si>
  <si>
    <t>LED電流(A)</t>
  </si>
  <si>
    <t>外部抵抗</t>
  </si>
  <si>
    <t>LED 電力（W)</t>
  </si>
  <si>
    <t>外部抵抗電力（W)</t>
  </si>
  <si>
    <t>Total</t>
  </si>
  <si>
    <t>ポジション時</t>
  </si>
  <si>
    <t>ウインカー時</t>
  </si>
  <si>
    <t>LED光量Lm(350mA)</t>
  </si>
  <si>
    <t>LED定格電流</t>
  </si>
  <si>
    <t>LED発光率　mA/LM</t>
  </si>
  <si>
    <t>実使用状態</t>
  </si>
  <si>
    <t>-</t>
  </si>
  <si>
    <t>外部抵抗定格値</t>
  </si>
  <si>
    <t>3W</t>
  </si>
  <si>
    <t>1W</t>
  </si>
  <si>
    <t>LED VF(If=50mA)</t>
  </si>
  <si>
    <t>LED発光率　Lm/mA</t>
  </si>
  <si>
    <t>LED VF＋ダイオード</t>
  </si>
  <si>
    <t>Lm</t>
  </si>
  <si>
    <t>A</t>
  </si>
  <si>
    <t>W</t>
  </si>
  <si>
    <t>バッテリー電圧低下時（光量比はほとんど変わらない）</t>
  </si>
  <si>
    <t>計算表（赤字を入力する）</t>
  </si>
  <si>
    <t>（注）</t>
  </si>
  <si>
    <t>注：ウインカーON/OFF比５０％とすると消費電力は半分になる</t>
  </si>
  <si>
    <t>秋月　９W(3Wx3)RGB　LED　VF表 実測値</t>
  </si>
  <si>
    <t>消費電力</t>
  </si>
  <si>
    <t>検証（計算値）</t>
  </si>
  <si>
    <t>追加ダイオードVF</t>
  </si>
  <si>
    <t>切替用ダイオード</t>
  </si>
  <si>
    <t>切替用ダイオードVF</t>
  </si>
  <si>
    <t>追加ダイオードVF Si*3+SBD</t>
  </si>
  <si>
    <t>VF誤差(V)</t>
  </si>
  <si>
    <t>実際に使用した抵抗値</t>
  </si>
  <si>
    <r>
      <t>LED光量Lm(350mA)</t>
    </r>
    <r>
      <rPr>
        <sz val="11"/>
        <color indexed="12"/>
        <rFont val="ＭＳ Ｐゴシック"/>
        <family val="3"/>
      </rPr>
      <t>カタログ値</t>
    </r>
  </si>
  <si>
    <r>
      <t>LED光量Lm</t>
    </r>
    <r>
      <rPr>
        <sz val="11"/>
        <color indexed="12"/>
        <rFont val="ＭＳ Ｐゴシック"/>
        <family val="3"/>
      </rPr>
      <t>小電流時（多分？）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</si>
</sst>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_ ;[Red]\-#,##0.00\ "/>
    <numFmt numFmtId="179" formatCode="#,##0.0000;[Red]\-#,##0.0000"/>
    <numFmt numFmtId="180" formatCode="#,##0.00000;[Red]\-#,##0.0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176" fontId="0" fillId="0" borderId="0" xfId="16" applyNumberFormat="1" applyAlignment="1">
      <alignment vertical="center"/>
    </xf>
    <xf numFmtId="177" fontId="0" fillId="0" borderId="0" xfId="16" applyNumberFormat="1" applyAlignment="1">
      <alignment vertical="center"/>
    </xf>
    <xf numFmtId="40" fontId="0" fillId="0" borderId="0" xfId="16" applyNumberFormat="1" applyFont="1" applyAlignment="1">
      <alignment vertical="center"/>
    </xf>
    <xf numFmtId="0" fontId="0" fillId="0" borderId="1" xfId="0" applyBorder="1" applyAlignment="1">
      <alignment vertical="center"/>
    </xf>
    <xf numFmtId="177" fontId="0" fillId="0" borderId="1" xfId="16" applyNumberFormat="1" applyBorder="1" applyAlignment="1">
      <alignment vertical="center"/>
    </xf>
    <xf numFmtId="38" fontId="0" fillId="0" borderId="1" xfId="16" applyBorder="1" applyAlignment="1">
      <alignment vertical="center"/>
    </xf>
    <xf numFmtId="177" fontId="0" fillId="0" borderId="1" xfId="16" applyNumberFormat="1" applyBorder="1" applyAlignment="1">
      <alignment vertical="center"/>
    </xf>
    <xf numFmtId="40" fontId="0" fillId="0" borderId="1" xfId="16" applyNumberFormat="1" applyBorder="1" applyAlignment="1">
      <alignment vertical="center"/>
    </xf>
    <xf numFmtId="40" fontId="0" fillId="0" borderId="1" xfId="0" applyNumberForma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5" fillId="0" borderId="1" xfId="0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1" xfId="16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40" fontId="2" fillId="0" borderId="1" xfId="16" applyNumberFormat="1" applyFont="1" applyBorder="1" applyAlignment="1">
      <alignment vertical="center"/>
    </xf>
    <xf numFmtId="40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40" fontId="5" fillId="0" borderId="1" xfId="0" applyNumberFormat="1" applyFont="1" applyBorder="1" applyAlignment="1">
      <alignment vertical="center"/>
    </xf>
    <xf numFmtId="40" fontId="5" fillId="0" borderId="1" xfId="16" applyNumberFormat="1" applyFont="1" applyBorder="1" applyAlignment="1">
      <alignment vertical="center"/>
    </xf>
    <xf numFmtId="176" fontId="2" fillId="0" borderId="0" xfId="16" applyNumberFormat="1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1" xfId="16" applyNumberFormat="1" applyBorder="1" applyAlignment="1">
      <alignment vertical="center"/>
    </xf>
    <xf numFmtId="176" fontId="8" fillId="0" borderId="1" xfId="16" applyNumberFormat="1" applyFont="1" applyBorder="1" applyAlignment="1">
      <alignment vertical="center"/>
    </xf>
    <xf numFmtId="177" fontId="2" fillId="0" borderId="1" xfId="16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0" fontId="0" fillId="0" borderId="1" xfId="16" applyNumberFormat="1" applyBorder="1" applyAlignment="1">
      <alignment vertical="center"/>
    </xf>
    <xf numFmtId="40" fontId="0" fillId="0" borderId="1" xfId="16" applyNumberFormat="1" applyFont="1" applyBorder="1" applyAlignment="1">
      <alignment vertical="center"/>
    </xf>
    <xf numFmtId="177" fontId="0" fillId="0" borderId="1" xfId="16" applyNumberFormat="1" applyFont="1" applyBorder="1" applyAlignment="1">
      <alignment vertical="center"/>
    </xf>
    <xf numFmtId="176" fontId="0" fillId="0" borderId="1" xfId="16" applyNumberFormat="1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5"/>
  <sheetViews>
    <sheetView tabSelected="1" workbookViewId="0" topLeftCell="A1">
      <selection activeCell="C12" sqref="C12"/>
    </sheetView>
  </sheetViews>
  <sheetFormatPr defaultColWidth="9.00390625" defaultRowHeight="13.5"/>
  <cols>
    <col min="1" max="1" width="0.74609375" style="0" customWidth="1"/>
    <col min="2" max="2" width="26.00390625" style="0" customWidth="1"/>
    <col min="3" max="5" width="7.875" style="0" bestFit="1" customWidth="1"/>
    <col min="6" max="6" width="5.875" style="0" bestFit="1" customWidth="1"/>
    <col min="7" max="7" width="3.875" style="21" bestFit="1" customWidth="1"/>
    <col min="8" max="8" width="1.4921875" style="0" customWidth="1"/>
    <col min="9" max="9" width="24.125" style="0" customWidth="1"/>
    <col min="10" max="11" width="5.875" style="0" bestFit="1" customWidth="1"/>
    <col min="12" max="12" width="3.375" style="0" bestFit="1" customWidth="1"/>
    <col min="13" max="13" width="5.875" style="0" bestFit="1" customWidth="1"/>
    <col min="14" max="14" width="3.875" style="21" bestFit="1" customWidth="1"/>
    <col min="15" max="15" width="3.875" style="1" bestFit="1" customWidth="1"/>
    <col min="16" max="16" width="2.875" style="0" bestFit="1" customWidth="1"/>
  </cols>
  <sheetData>
    <row r="2" spans="2:9" ht="13.5">
      <c r="B2" t="s">
        <v>41</v>
      </c>
      <c r="I2" t="s">
        <v>41</v>
      </c>
    </row>
    <row r="3" spans="2:14" ht="14.25">
      <c r="B3" s="10" t="s">
        <v>24</v>
      </c>
      <c r="C3" s="4" t="s">
        <v>0</v>
      </c>
      <c r="D3" s="4" t="s">
        <v>1</v>
      </c>
      <c r="E3" s="4" t="s">
        <v>2</v>
      </c>
      <c r="F3" s="4"/>
      <c r="G3" s="15"/>
      <c r="I3" s="10" t="s">
        <v>25</v>
      </c>
      <c r="J3" s="4" t="s">
        <v>0</v>
      </c>
      <c r="K3" s="4" t="s">
        <v>1</v>
      </c>
      <c r="L3" s="4" t="s">
        <v>2</v>
      </c>
      <c r="M3" s="4"/>
      <c r="N3" s="15"/>
    </row>
    <row r="4" spans="2:14" ht="13.5">
      <c r="B4" s="4"/>
      <c r="C4" s="4" t="s">
        <v>12</v>
      </c>
      <c r="D4" s="4" t="s">
        <v>13</v>
      </c>
      <c r="E4" s="4" t="s">
        <v>14</v>
      </c>
      <c r="F4" s="4" t="s">
        <v>23</v>
      </c>
      <c r="G4" s="15"/>
      <c r="I4" s="4"/>
      <c r="J4" s="4" t="s">
        <v>12</v>
      </c>
      <c r="K4" s="4" t="s">
        <v>13</v>
      </c>
      <c r="L4" s="4" t="s">
        <v>14</v>
      </c>
      <c r="M4" s="4" t="s">
        <v>23</v>
      </c>
      <c r="N4" s="15"/>
    </row>
    <row r="5" spans="2:14" ht="13.5">
      <c r="B5" s="4" t="s">
        <v>17</v>
      </c>
      <c r="C5" s="27">
        <v>14.4</v>
      </c>
      <c r="D5" s="4">
        <f>C5</f>
        <v>14.4</v>
      </c>
      <c r="E5" s="4">
        <f>C5</f>
        <v>14.4</v>
      </c>
      <c r="F5" s="4"/>
      <c r="G5" s="15"/>
      <c r="I5" s="4" t="s">
        <v>17</v>
      </c>
      <c r="J5" s="15">
        <f>C5</f>
        <v>14.4</v>
      </c>
      <c r="K5" s="4">
        <f>J5</f>
        <v>14.4</v>
      </c>
      <c r="L5" s="12" t="s">
        <v>30</v>
      </c>
      <c r="M5" s="4"/>
      <c r="N5" s="15"/>
    </row>
    <row r="6" spans="2:14" ht="13.5">
      <c r="B6" s="4" t="s">
        <v>53</v>
      </c>
      <c r="C6" s="4">
        <v>150</v>
      </c>
      <c r="D6" s="4">
        <v>210</v>
      </c>
      <c r="E6" s="4">
        <v>45</v>
      </c>
      <c r="F6" s="4"/>
      <c r="G6" s="15"/>
      <c r="I6" s="4"/>
      <c r="J6" s="15"/>
      <c r="K6" s="4"/>
      <c r="L6" s="12"/>
      <c r="M6" s="4"/>
      <c r="N6" s="15"/>
    </row>
    <row r="7" spans="2:14" ht="13.5">
      <c r="B7" s="4" t="s">
        <v>54</v>
      </c>
      <c r="C7" s="32">
        <v>150</v>
      </c>
      <c r="D7" s="32">
        <v>172</v>
      </c>
      <c r="E7" s="32">
        <v>600</v>
      </c>
      <c r="F7" s="4"/>
      <c r="G7" s="15"/>
      <c r="I7" s="4" t="s">
        <v>26</v>
      </c>
      <c r="J7" s="4">
        <v>150</v>
      </c>
      <c r="K7" s="4">
        <v>210</v>
      </c>
      <c r="L7" s="12" t="s">
        <v>30</v>
      </c>
      <c r="M7" s="4"/>
      <c r="N7" s="15"/>
    </row>
    <row r="8" spans="2:14" ht="13.5">
      <c r="B8" s="4" t="s">
        <v>27</v>
      </c>
      <c r="C8" s="4">
        <v>0.35</v>
      </c>
      <c r="D8" s="4">
        <v>0.35</v>
      </c>
      <c r="E8" s="4">
        <v>0.35</v>
      </c>
      <c r="F8" s="4"/>
      <c r="G8" s="15"/>
      <c r="I8" s="4" t="s">
        <v>27</v>
      </c>
      <c r="J8" s="4">
        <v>0.35</v>
      </c>
      <c r="K8" s="4">
        <v>0.35</v>
      </c>
      <c r="L8" s="12" t="s">
        <v>30</v>
      </c>
      <c r="M8" s="4"/>
      <c r="N8" s="15"/>
    </row>
    <row r="9" spans="2:14" ht="13.5">
      <c r="B9" s="4" t="s">
        <v>28</v>
      </c>
      <c r="C9" s="29">
        <f>C8/C7</f>
        <v>0.002333333333333333</v>
      </c>
      <c r="D9" s="29">
        <f>D8/D7</f>
        <v>0.0020348837209302325</v>
      </c>
      <c r="E9" s="29">
        <f>E8/E7</f>
        <v>0.0005833333333333333</v>
      </c>
      <c r="F9" s="4"/>
      <c r="G9" s="15"/>
      <c r="I9" s="4" t="s">
        <v>28</v>
      </c>
      <c r="J9" s="5">
        <f>J8/J7</f>
        <v>0.002333333333333333</v>
      </c>
      <c r="K9" s="5">
        <f>K8/K7</f>
        <v>0.0016666666666666666</v>
      </c>
      <c r="L9" s="12" t="s">
        <v>30</v>
      </c>
      <c r="M9" s="4"/>
      <c r="N9" s="15"/>
    </row>
    <row r="10" spans="2:14" ht="13.5">
      <c r="B10" s="4" t="s">
        <v>15</v>
      </c>
      <c r="C10" s="4">
        <v>5.73</v>
      </c>
      <c r="D10" s="4">
        <v>8.74</v>
      </c>
      <c r="E10" s="4">
        <v>8.48</v>
      </c>
      <c r="F10" s="4"/>
      <c r="G10" s="15"/>
      <c r="I10" s="4" t="s">
        <v>15</v>
      </c>
      <c r="J10" s="4">
        <v>5.73</v>
      </c>
      <c r="K10" s="4">
        <v>8.74</v>
      </c>
      <c r="L10" s="12" t="s">
        <v>30</v>
      </c>
      <c r="M10" s="4"/>
      <c r="N10" s="15"/>
    </row>
    <row r="11" spans="2:14" ht="13.5">
      <c r="B11" s="4" t="s">
        <v>49</v>
      </c>
      <c r="C11" s="4">
        <v>0.4</v>
      </c>
      <c r="D11" s="4">
        <v>0.4</v>
      </c>
      <c r="E11" s="4">
        <v>0.4</v>
      </c>
      <c r="F11" s="4"/>
      <c r="G11" s="15"/>
      <c r="I11" s="4" t="s">
        <v>48</v>
      </c>
      <c r="J11" s="4">
        <v>0.8</v>
      </c>
      <c r="K11" s="4">
        <v>0.8</v>
      </c>
      <c r="L11" s="12"/>
      <c r="M11" s="4"/>
      <c r="N11" s="15"/>
    </row>
    <row r="12" spans="2:14" ht="13.5">
      <c r="B12" s="4" t="s">
        <v>50</v>
      </c>
      <c r="C12" s="4">
        <v>2.8</v>
      </c>
      <c r="D12" s="4">
        <v>0</v>
      </c>
      <c r="E12" s="4">
        <v>0</v>
      </c>
      <c r="F12" s="4"/>
      <c r="G12" s="15"/>
      <c r="I12" s="4" t="s">
        <v>50</v>
      </c>
      <c r="J12" s="4">
        <v>2.4</v>
      </c>
      <c r="K12" s="4">
        <v>0</v>
      </c>
      <c r="L12" s="12"/>
      <c r="M12" s="4"/>
      <c r="N12" s="15"/>
    </row>
    <row r="13" spans="2:14" ht="13.5">
      <c r="B13" s="4" t="s">
        <v>36</v>
      </c>
      <c r="C13" s="4">
        <f>C10+C11+C12</f>
        <v>8.93</v>
      </c>
      <c r="D13" s="4">
        <f>D10+D11+D12</f>
        <v>9.14</v>
      </c>
      <c r="E13" s="4">
        <f>E10+E11+E12</f>
        <v>8.88</v>
      </c>
      <c r="F13" s="4"/>
      <c r="G13" s="15"/>
      <c r="I13" s="4" t="s">
        <v>36</v>
      </c>
      <c r="J13" s="4">
        <f>J10+J11+J12</f>
        <v>8.93</v>
      </c>
      <c r="K13" s="4">
        <f>K10+K12</f>
        <v>8.74</v>
      </c>
      <c r="L13" s="12"/>
      <c r="M13" s="4"/>
      <c r="N13" s="15"/>
    </row>
    <row r="14" spans="2:14" ht="13.5">
      <c r="B14" s="4" t="s">
        <v>16</v>
      </c>
      <c r="C14" s="4">
        <v>3</v>
      </c>
      <c r="D14" s="4">
        <v>3.6</v>
      </c>
      <c r="E14" s="4">
        <v>5.1</v>
      </c>
      <c r="F14" s="4"/>
      <c r="G14" s="15"/>
      <c r="I14" s="4" t="s">
        <v>16</v>
      </c>
      <c r="J14" s="4">
        <v>3</v>
      </c>
      <c r="K14" s="4">
        <v>3.6</v>
      </c>
      <c r="L14" s="12" t="s">
        <v>30</v>
      </c>
      <c r="M14" s="4"/>
      <c r="N14" s="15"/>
    </row>
    <row r="15" spans="2:14" ht="13.5">
      <c r="B15" s="11" t="s">
        <v>29</v>
      </c>
      <c r="C15" s="4">
        <v>26.2</v>
      </c>
      <c r="D15" s="4"/>
      <c r="E15" s="4"/>
      <c r="F15" s="4"/>
      <c r="G15" s="15"/>
      <c r="I15" s="11" t="s">
        <v>29</v>
      </c>
      <c r="J15" s="4"/>
      <c r="K15" s="4"/>
      <c r="L15" s="13"/>
      <c r="M15" s="4"/>
      <c r="N15" s="15"/>
    </row>
    <row r="16" spans="2:15" ht="13.5">
      <c r="B16" s="4" t="s">
        <v>18</v>
      </c>
      <c r="C16" s="27">
        <v>24.9</v>
      </c>
      <c r="D16" s="4">
        <f>C16</f>
        <v>24.9</v>
      </c>
      <c r="E16" s="4">
        <f>C16</f>
        <v>24.9</v>
      </c>
      <c r="F16" s="17">
        <f>SUM(C16:E16)</f>
        <v>74.69999999999999</v>
      </c>
      <c r="G16" s="22" t="s">
        <v>37</v>
      </c>
      <c r="I16" s="4" t="s">
        <v>18</v>
      </c>
      <c r="J16" s="27">
        <v>130</v>
      </c>
      <c r="K16" s="4">
        <f>J16</f>
        <v>130</v>
      </c>
      <c r="L16" s="12" t="s">
        <v>30</v>
      </c>
      <c r="M16" s="17">
        <f>SUM(J16:L16)</f>
        <v>260</v>
      </c>
      <c r="N16" s="22" t="s">
        <v>37</v>
      </c>
      <c r="O16" s="26" t="s">
        <v>42</v>
      </c>
    </row>
    <row r="17" spans="2:16" ht="13.5">
      <c r="B17" s="4" t="s">
        <v>19</v>
      </c>
      <c r="C17" s="31">
        <f>C16*C9</f>
        <v>0.05809999999999999</v>
      </c>
      <c r="D17" s="31">
        <f>D16*D9</f>
        <v>0.05066860465116279</v>
      </c>
      <c r="E17" s="31">
        <f>E16*E9</f>
        <v>0.014524999999999998</v>
      </c>
      <c r="F17" s="19">
        <f>SUM(C17:E17)</f>
        <v>0.12329360465116278</v>
      </c>
      <c r="G17" s="24" t="s">
        <v>38</v>
      </c>
      <c r="I17" s="4" t="s">
        <v>19</v>
      </c>
      <c r="J17" s="7">
        <f>J16*J9</f>
        <v>0.3033333333333333</v>
      </c>
      <c r="K17" s="7">
        <f>K16*K9</f>
        <v>0.21666666666666665</v>
      </c>
      <c r="L17" s="12" t="s">
        <v>30</v>
      </c>
      <c r="M17" s="19">
        <f>SUM(J17:L17)</f>
        <v>0.5199999999999999</v>
      </c>
      <c r="N17" s="24" t="s">
        <v>38</v>
      </c>
      <c r="O17" s="25">
        <f>M17/2</f>
        <v>0.25999999999999995</v>
      </c>
      <c r="P17" t="s">
        <v>38</v>
      </c>
    </row>
    <row r="18" spans="2:15" ht="13.5">
      <c r="B18" s="4" t="s">
        <v>34</v>
      </c>
      <c r="C18" s="8">
        <f>C13+C14*C17</f>
        <v>9.1043</v>
      </c>
      <c r="D18" s="8">
        <f>D13+D14*D17</f>
        <v>9.322406976744187</v>
      </c>
      <c r="E18" s="8">
        <f>E13+E14*E17</f>
        <v>8.9540775</v>
      </c>
      <c r="F18" s="4"/>
      <c r="G18" s="15"/>
      <c r="I18" s="4" t="s">
        <v>34</v>
      </c>
      <c r="J18" s="8">
        <f>J13+J14*J17</f>
        <v>9.84</v>
      </c>
      <c r="K18" s="8">
        <f>K13+K14*K17</f>
        <v>9.52</v>
      </c>
      <c r="L18" s="12" t="s">
        <v>30</v>
      </c>
      <c r="M18" s="4"/>
      <c r="N18" s="15"/>
      <c r="O18" s="25"/>
    </row>
    <row r="19" spans="2:16" ht="13.5">
      <c r="B19" s="4" t="s">
        <v>21</v>
      </c>
      <c r="C19" s="8">
        <f>C17*C18</f>
        <v>0.5289598299999999</v>
      </c>
      <c r="D19" s="8">
        <f>D17*D18</f>
        <v>0.47235335350189295</v>
      </c>
      <c r="E19" s="8">
        <f>E17*E18</f>
        <v>0.1300579756875</v>
      </c>
      <c r="F19" s="20">
        <f>SUM(C19:E19)</f>
        <v>1.131371159189393</v>
      </c>
      <c r="G19" s="23" t="s">
        <v>39</v>
      </c>
      <c r="I19" s="4" t="s">
        <v>21</v>
      </c>
      <c r="J19" s="8">
        <f>J17*J18</f>
        <v>2.9847999999999995</v>
      </c>
      <c r="K19" s="8">
        <f>K17*K18</f>
        <v>2.0626666666666664</v>
      </c>
      <c r="L19" s="12" t="s">
        <v>30</v>
      </c>
      <c r="M19" s="20">
        <f>SUM(J19:L19)</f>
        <v>5.047466666666666</v>
      </c>
      <c r="N19" s="23" t="s">
        <v>39</v>
      </c>
      <c r="O19" s="25">
        <f>M19/2</f>
        <v>2.523733333333333</v>
      </c>
      <c r="P19" t="s">
        <v>39</v>
      </c>
    </row>
    <row r="20" spans="2:14" ht="13.5">
      <c r="B20" s="4" t="s">
        <v>20</v>
      </c>
      <c r="C20" s="30">
        <f>(C5-C18)/C17</f>
        <v>91.14802065404477</v>
      </c>
      <c r="D20" s="30">
        <f>(D5-D18)/D17</f>
        <v>100.21181870338496</v>
      </c>
      <c r="E20" s="30">
        <f>(E5-E18)/E17</f>
        <v>374.93442340791745</v>
      </c>
      <c r="F20" s="4"/>
      <c r="G20" s="15"/>
      <c r="I20" s="4" t="s">
        <v>20</v>
      </c>
      <c r="J20" s="30">
        <f>(J5-J18)/J17</f>
        <v>15.032967032967036</v>
      </c>
      <c r="K20" s="30">
        <f>(K5-K18)/K17</f>
        <v>22.52307692307693</v>
      </c>
      <c r="L20" s="12" t="s">
        <v>30</v>
      </c>
      <c r="M20" s="4"/>
      <c r="N20" s="15"/>
    </row>
    <row r="21" spans="2:14" ht="13.5">
      <c r="B21" s="4" t="s">
        <v>22</v>
      </c>
      <c r="C21" s="8">
        <f>C17*C17*C20</f>
        <v>0.30768017</v>
      </c>
      <c r="D21" s="8">
        <f>D17*D17*D20</f>
        <v>0.2572745534748513</v>
      </c>
      <c r="E21" s="8">
        <f>E17*E17*E20</f>
        <v>0.07910202431249999</v>
      </c>
      <c r="F21" s="4"/>
      <c r="G21" s="15"/>
      <c r="I21" s="4" t="s">
        <v>22</v>
      </c>
      <c r="J21" s="8">
        <f>J17*J17*J20</f>
        <v>1.3832</v>
      </c>
      <c r="K21" s="8">
        <f>K17*K17*K20</f>
        <v>1.0573333333333335</v>
      </c>
      <c r="L21" s="12" t="s">
        <v>30</v>
      </c>
      <c r="M21" s="4"/>
      <c r="N21" s="15"/>
    </row>
    <row r="22" spans="2:14" ht="13.5">
      <c r="B22" s="14" t="s">
        <v>31</v>
      </c>
      <c r="C22" s="9">
        <f>C21/0.4</f>
        <v>0.7692004249999999</v>
      </c>
      <c r="D22" s="9">
        <f>D21/0.4</f>
        <v>0.6431863836871282</v>
      </c>
      <c r="E22" s="9">
        <f>E21/0.4</f>
        <v>0.19775506078124996</v>
      </c>
      <c r="F22" s="4"/>
      <c r="G22" s="15"/>
      <c r="I22" s="14" t="s">
        <v>31</v>
      </c>
      <c r="J22" s="9">
        <f>J21</f>
        <v>1.3832</v>
      </c>
      <c r="K22" s="9">
        <f>K21</f>
        <v>1.0573333333333335</v>
      </c>
      <c r="L22" s="4"/>
      <c r="M22" s="4"/>
      <c r="N22" s="15"/>
    </row>
    <row r="23" spans="2:9" ht="13.5">
      <c r="B23" s="37" t="s">
        <v>52</v>
      </c>
      <c r="C23" s="38">
        <v>91</v>
      </c>
      <c r="D23" s="38">
        <v>100</v>
      </c>
      <c r="E23" s="38">
        <v>330</v>
      </c>
      <c r="I23" s="39" t="s">
        <v>43</v>
      </c>
    </row>
    <row r="25" spans="2:9" ht="13.5">
      <c r="B25" t="s">
        <v>40</v>
      </c>
      <c r="I25" t="s">
        <v>40</v>
      </c>
    </row>
    <row r="26" spans="2:14" ht="14.25">
      <c r="B26" s="10" t="s">
        <v>24</v>
      </c>
      <c r="C26" s="4" t="s">
        <v>0</v>
      </c>
      <c r="D26" s="4" t="s">
        <v>1</v>
      </c>
      <c r="E26" s="4" t="s">
        <v>2</v>
      </c>
      <c r="F26" s="4"/>
      <c r="G26" s="15"/>
      <c r="I26" s="10" t="s">
        <v>25</v>
      </c>
      <c r="J26" s="4" t="s">
        <v>0</v>
      </c>
      <c r="K26" s="4" t="s">
        <v>1</v>
      </c>
      <c r="L26" s="4" t="s">
        <v>2</v>
      </c>
      <c r="M26" s="4"/>
      <c r="N26" s="15"/>
    </row>
    <row r="27" spans="2:14" ht="13.5">
      <c r="B27" s="4"/>
      <c r="C27" s="4" t="s">
        <v>12</v>
      </c>
      <c r="D27" s="4" t="s">
        <v>13</v>
      </c>
      <c r="E27" s="4" t="s">
        <v>14</v>
      </c>
      <c r="F27" s="4" t="s">
        <v>23</v>
      </c>
      <c r="G27" s="15"/>
      <c r="I27" s="4"/>
      <c r="J27" s="4" t="s">
        <v>12</v>
      </c>
      <c r="K27" s="4" t="s">
        <v>13</v>
      </c>
      <c r="L27" s="4" t="s">
        <v>14</v>
      </c>
      <c r="M27" s="4" t="s">
        <v>23</v>
      </c>
      <c r="N27" s="15"/>
    </row>
    <row r="28" spans="2:14" ht="13.5">
      <c r="B28" s="4" t="s">
        <v>17</v>
      </c>
      <c r="C28" s="27">
        <v>12</v>
      </c>
      <c r="D28" s="4">
        <f>C28</f>
        <v>12</v>
      </c>
      <c r="E28" s="4">
        <f>C28</f>
        <v>12</v>
      </c>
      <c r="F28" s="4"/>
      <c r="G28" s="15"/>
      <c r="I28" s="4" t="s">
        <v>17</v>
      </c>
      <c r="J28" s="15">
        <f>C28</f>
        <v>12</v>
      </c>
      <c r="K28" s="4">
        <f>J28</f>
        <v>12</v>
      </c>
      <c r="L28" s="12" t="s">
        <v>30</v>
      </c>
      <c r="M28" s="4"/>
      <c r="N28" s="15"/>
    </row>
    <row r="29" spans="2:14" ht="13.5">
      <c r="B29" s="4" t="s">
        <v>26</v>
      </c>
      <c r="C29" s="4">
        <v>150</v>
      </c>
      <c r="D29" s="4">
        <v>210</v>
      </c>
      <c r="E29" s="4">
        <v>45</v>
      </c>
      <c r="F29" s="4"/>
      <c r="G29" s="15"/>
      <c r="I29" s="4" t="s">
        <v>26</v>
      </c>
      <c r="J29" s="4">
        <v>150</v>
      </c>
      <c r="K29" s="4">
        <v>210</v>
      </c>
      <c r="L29" s="12" t="s">
        <v>30</v>
      </c>
      <c r="M29" s="4"/>
      <c r="N29" s="15"/>
    </row>
    <row r="30" spans="2:14" ht="13.5">
      <c r="B30" s="4" t="s">
        <v>27</v>
      </c>
      <c r="C30" s="4">
        <v>0.35</v>
      </c>
      <c r="D30" s="4">
        <v>0.35</v>
      </c>
      <c r="E30" s="4">
        <v>0.35</v>
      </c>
      <c r="F30" s="4"/>
      <c r="G30" s="15"/>
      <c r="I30" s="4" t="s">
        <v>27</v>
      </c>
      <c r="J30" s="4">
        <v>0.7</v>
      </c>
      <c r="K30" s="4">
        <v>0.7</v>
      </c>
      <c r="L30" s="12" t="s">
        <v>30</v>
      </c>
      <c r="M30" s="4"/>
      <c r="N30" s="15"/>
    </row>
    <row r="31" spans="2:14" ht="13.5">
      <c r="B31" s="4" t="s">
        <v>35</v>
      </c>
      <c r="C31" s="16">
        <f>C29/C30</f>
        <v>428.5714285714286</v>
      </c>
      <c r="D31" s="16">
        <f>D29/D30</f>
        <v>600</v>
      </c>
      <c r="E31" s="16">
        <f>E29/E30</f>
        <v>128.57142857142858</v>
      </c>
      <c r="F31" s="4"/>
      <c r="G31" s="15"/>
      <c r="I31" s="4" t="s">
        <v>35</v>
      </c>
      <c r="J31" s="16">
        <f>J29/J30</f>
        <v>214.2857142857143</v>
      </c>
      <c r="K31" s="16">
        <f>K29/K30</f>
        <v>300</v>
      </c>
      <c r="L31" s="12" t="s">
        <v>30</v>
      </c>
      <c r="M31" s="4"/>
      <c r="N31" s="15"/>
    </row>
    <row r="32" spans="2:14" ht="13.5">
      <c r="B32" s="4" t="s">
        <v>15</v>
      </c>
      <c r="C32" s="4">
        <v>5.73</v>
      </c>
      <c r="D32" s="4">
        <v>8.74</v>
      </c>
      <c r="E32" s="4">
        <v>8.48</v>
      </c>
      <c r="F32" s="4"/>
      <c r="G32" s="15"/>
      <c r="I32" s="4" t="s">
        <v>15</v>
      </c>
      <c r="J32" s="4">
        <v>5.73</v>
      </c>
      <c r="K32" s="4">
        <v>8.74</v>
      </c>
      <c r="L32" s="12" t="s">
        <v>30</v>
      </c>
      <c r="M32" s="4"/>
      <c r="N32" s="15"/>
    </row>
    <row r="33" spans="2:14" ht="13.5">
      <c r="B33" s="4" t="s">
        <v>49</v>
      </c>
      <c r="C33" s="4">
        <v>0.4</v>
      </c>
      <c r="D33" s="4">
        <v>0.4</v>
      </c>
      <c r="E33" s="4">
        <v>0.4</v>
      </c>
      <c r="F33" s="4"/>
      <c r="G33" s="15"/>
      <c r="I33" s="4" t="s">
        <v>48</v>
      </c>
      <c r="J33" s="4">
        <v>0.4</v>
      </c>
      <c r="K33" s="4">
        <v>0.4</v>
      </c>
      <c r="L33" s="12"/>
      <c r="M33" s="4"/>
      <c r="N33" s="15"/>
    </row>
    <row r="34" spans="2:14" ht="13.5">
      <c r="B34" s="4" t="s">
        <v>47</v>
      </c>
      <c r="C34" s="4">
        <f>C12</f>
        <v>2.8</v>
      </c>
      <c r="D34" s="4">
        <v>0</v>
      </c>
      <c r="E34" s="4">
        <v>0</v>
      </c>
      <c r="F34" s="4"/>
      <c r="G34" s="15"/>
      <c r="I34" s="4" t="s">
        <v>47</v>
      </c>
      <c r="J34" s="4">
        <v>2.4</v>
      </c>
      <c r="K34" s="4">
        <v>0</v>
      </c>
      <c r="L34" s="12"/>
      <c r="M34" s="4"/>
      <c r="N34" s="15"/>
    </row>
    <row r="35" spans="2:14" ht="13.5">
      <c r="B35" s="4" t="s">
        <v>36</v>
      </c>
      <c r="C35" s="4">
        <f>C32+C33+C34</f>
        <v>8.93</v>
      </c>
      <c r="D35" s="4">
        <f>D32+D33+D34</f>
        <v>9.14</v>
      </c>
      <c r="E35" s="4">
        <f>E32+E33+E34</f>
        <v>8.88</v>
      </c>
      <c r="F35" s="4"/>
      <c r="G35" s="15"/>
      <c r="I35" s="4" t="s">
        <v>36</v>
      </c>
      <c r="J35" s="4">
        <f>J32+J33+J34</f>
        <v>8.530000000000001</v>
      </c>
      <c r="K35" s="4">
        <f>K32+K34</f>
        <v>8.74</v>
      </c>
      <c r="L35" s="12"/>
      <c r="M35" s="4"/>
      <c r="N35" s="15"/>
    </row>
    <row r="36" spans="2:14" ht="13.5">
      <c r="B36" s="4" t="s">
        <v>16</v>
      </c>
      <c r="C36" s="4">
        <v>3</v>
      </c>
      <c r="D36" s="4">
        <v>3.6</v>
      </c>
      <c r="E36" s="4">
        <v>5.1</v>
      </c>
      <c r="F36" s="4"/>
      <c r="G36" s="15"/>
      <c r="I36" s="4" t="s">
        <v>16</v>
      </c>
      <c r="J36" s="4">
        <v>3</v>
      </c>
      <c r="K36" s="4">
        <v>3.6</v>
      </c>
      <c r="L36" s="12" t="s">
        <v>30</v>
      </c>
      <c r="M36" s="4"/>
      <c r="N36" s="15"/>
    </row>
    <row r="37" spans="2:14" ht="13.5">
      <c r="B37" s="11" t="s">
        <v>29</v>
      </c>
      <c r="C37" s="4"/>
      <c r="D37" s="4"/>
      <c r="E37" s="4"/>
      <c r="F37" s="4"/>
      <c r="G37" s="15"/>
      <c r="I37" s="11" t="s">
        <v>29</v>
      </c>
      <c r="J37" s="4"/>
      <c r="K37" s="4"/>
      <c r="L37" s="13"/>
      <c r="M37" s="4"/>
      <c r="N37" s="15"/>
    </row>
    <row r="38" spans="2:15" ht="13.5">
      <c r="B38" s="4" t="s">
        <v>18</v>
      </c>
      <c r="C38" s="18">
        <f>C31*C39</f>
        <v>13.974954296160876</v>
      </c>
      <c r="D38" s="18">
        <f>D31*D39</f>
        <v>16.529909806348925</v>
      </c>
      <c r="E38" s="18">
        <f>E31*E39</f>
        <v>1.0555434782608693</v>
      </c>
      <c r="F38" s="17">
        <f>SUM(C38:E38)</f>
        <v>31.56040758077067</v>
      </c>
      <c r="G38" s="22" t="s">
        <v>37</v>
      </c>
      <c r="I38" s="4" t="s">
        <v>18</v>
      </c>
      <c r="J38" s="18">
        <f>J31*J39</f>
        <v>41.23400365630711</v>
      </c>
      <c r="K38" s="18">
        <f>K31*K39</f>
        <v>37.4381625441696</v>
      </c>
      <c r="L38" s="12" t="s">
        <v>30</v>
      </c>
      <c r="M38" s="17">
        <f>SUM(J38:L38)</f>
        <v>78.67216620047671</v>
      </c>
      <c r="N38" s="15" t="s">
        <v>37</v>
      </c>
      <c r="O38" s="26" t="s">
        <v>42</v>
      </c>
    </row>
    <row r="39" spans="2:16" ht="13.5">
      <c r="B39" s="4" t="s">
        <v>19</v>
      </c>
      <c r="C39" s="7">
        <f>(C28-C35)/(C36+C42)</f>
        <v>0.03260822669104204</v>
      </c>
      <c r="D39" s="7">
        <f>(D28-D35)/(D36+D42)</f>
        <v>0.027549849677248207</v>
      </c>
      <c r="E39" s="7">
        <f>(E28-E35)/(E36+E42)</f>
        <v>0.008209782608695648</v>
      </c>
      <c r="F39" s="20">
        <f>SUM(C39:E39)</f>
        <v>0.0683678589769859</v>
      </c>
      <c r="G39" s="15" t="s">
        <v>38</v>
      </c>
      <c r="I39" s="4" t="s">
        <v>19</v>
      </c>
      <c r="J39" s="7">
        <f>(J28-J35)/(J36+J42)</f>
        <v>0.19242535039609984</v>
      </c>
      <c r="K39" s="7">
        <f>(K28-K35)/(K36+K42)</f>
        <v>0.124793875147232</v>
      </c>
      <c r="L39" s="12" t="s">
        <v>30</v>
      </c>
      <c r="M39" s="20">
        <f>SUM(J39:L39)</f>
        <v>0.3172192255433318</v>
      </c>
      <c r="N39" s="15" t="s">
        <v>38</v>
      </c>
      <c r="O39" s="25">
        <f>M39/2</f>
        <v>0.1586096127716659</v>
      </c>
      <c r="P39" t="s">
        <v>38</v>
      </c>
    </row>
    <row r="40" spans="2:15" ht="13.5">
      <c r="B40" s="4" t="s">
        <v>15</v>
      </c>
      <c r="C40" s="8">
        <f>C35+C36*C39</f>
        <v>9.027824680073126</v>
      </c>
      <c r="D40" s="8">
        <f>D35+D36*D39</f>
        <v>9.239179458838095</v>
      </c>
      <c r="E40" s="8">
        <f>E35+E36*E39</f>
        <v>8.921869891304349</v>
      </c>
      <c r="F40" s="4"/>
      <c r="G40" s="15"/>
      <c r="I40" s="4" t="s">
        <v>34</v>
      </c>
      <c r="J40" s="8">
        <f>J35+J36*J39</f>
        <v>9.1072760511883</v>
      </c>
      <c r="K40" s="8">
        <f>K35+K36*K39</f>
        <v>9.189257950530035</v>
      </c>
      <c r="L40" s="12" t="s">
        <v>30</v>
      </c>
      <c r="M40" s="4"/>
      <c r="N40" s="15"/>
      <c r="O40" s="25"/>
    </row>
    <row r="41" spans="2:16" ht="13.5">
      <c r="B41" s="4" t="s">
        <v>21</v>
      </c>
      <c r="C41" s="8">
        <f>C39*C40</f>
        <v>0.29438135369480856</v>
      </c>
      <c r="D41" s="8">
        <f>D39*D40</f>
        <v>0.25453800523210895</v>
      </c>
      <c r="E41" s="8">
        <f>E39*E40</f>
        <v>0.07324661227067578</v>
      </c>
      <c r="F41" s="9">
        <f>SUM(C41:E41)</f>
        <v>0.6221659711975932</v>
      </c>
      <c r="G41" s="23" t="s">
        <v>39</v>
      </c>
      <c r="I41" s="4" t="s">
        <v>21</v>
      </c>
      <c r="J41" s="8">
        <f>J39*J40</f>
        <v>1.7524707853039172</v>
      </c>
      <c r="K41" s="8">
        <f>K39*K40</f>
        <v>1.1467631093741542</v>
      </c>
      <c r="L41" s="12" t="s">
        <v>30</v>
      </c>
      <c r="M41" s="9">
        <f>SUM(J41:L41)</f>
        <v>2.8992338946780714</v>
      </c>
      <c r="N41" s="15" t="s">
        <v>39</v>
      </c>
      <c r="O41" s="25">
        <f>M41/2</f>
        <v>1.4496169473390357</v>
      </c>
      <c r="P41" t="s">
        <v>39</v>
      </c>
    </row>
    <row r="42" spans="2:14" ht="13.5">
      <c r="B42" s="4" t="s">
        <v>20</v>
      </c>
      <c r="C42" s="6">
        <f>C20</f>
        <v>91.14802065404477</v>
      </c>
      <c r="D42" s="6">
        <f>D20</f>
        <v>100.21181870338496</v>
      </c>
      <c r="E42" s="6">
        <f>E20</f>
        <v>374.93442340791745</v>
      </c>
      <c r="F42" s="4"/>
      <c r="G42" s="15"/>
      <c r="I42" s="4" t="s">
        <v>20</v>
      </c>
      <c r="J42" s="6">
        <f>J20</f>
        <v>15.032967032967036</v>
      </c>
      <c r="K42" s="6">
        <f>K20</f>
        <v>22.52307692307693</v>
      </c>
      <c r="L42" s="12" t="s">
        <v>30</v>
      </c>
      <c r="M42" s="4"/>
      <c r="N42" s="15"/>
    </row>
    <row r="43" spans="2:14" ht="13.5">
      <c r="B43" s="4" t="s">
        <v>22</v>
      </c>
      <c r="C43" s="8">
        <f>C39*C39*C42</f>
        <v>0.0969173665976959</v>
      </c>
      <c r="D43" s="8">
        <f>D39*D39*D42</f>
        <v>0.07606019089486955</v>
      </c>
      <c r="E43" s="8">
        <f>E39*E39*E42</f>
        <v>0.025270779033672003</v>
      </c>
      <c r="F43" s="4"/>
      <c r="G43" s="15"/>
      <c r="I43" s="4" t="s">
        <v>22</v>
      </c>
      <c r="J43" s="8">
        <f>J39*J39*J42</f>
        <v>0.5566334194492808</v>
      </c>
      <c r="K43" s="8">
        <f>K39*K39*K42</f>
        <v>0.35076339239262977</v>
      </c>
      <c r="L43" s="12" t="s">
        <v>30</v>
      </c>
      <c r="M43" s="4"/>
      <c r="N43" s="15"/>
    </row>
    <row r="44" spans="2:14" ht="13.5">
      <c r="B44" s="14" t="s">
        <v>31</v>
      </c>
      <c r="C44" s="9">
        <f>C43/0.4</f>
        <v>0.24229341649423974</v>
      </c>
      <c r="D44" s="9">
        <f>D43/0.4</f>
        <v>0.19015047723717388</v>
      </c>
      <c r="E44" s="9">
        <f>E43/0.4</f>
        <v>0.06317694758418001</v>
      </c>
      <c r="F44" s="4"/>
      <c r="G44" s="15"/>
      <c r="I44" s="4"/>
      <c r="J44" s="4" t="s">
        <v>32</v>
      </c>
      <c r="K44" s="4" t="s">
        <v>33</v>
      </c>
      <c r="L44" s="4"/>
      <c r="M44" s="4"/>
      <c r="N44" s="15"/>
    </row>
    <row r="45" ht="13.5">
      <c r="I45" s="26" t="s">
        <v>43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5"/>
  <sheetViews>
    <sheetView workbookViewId="0" topLeftCell="A1">
      <selection activeCell="H24" sqref="H24"/>
    </sheetView>
  </sheetViews>
  <sheetFormatPr defaultColWidth="9.00390625" defaultRowHeight="13.5"/>
  <cols>
    <col min="1" max="1" width="1.625" style="0" customWidth="1"/>
    <col min="2" max="2" width="10.375" style="0" customWidth="1"/>
    <col min="3" max="5" width="6.375" style="0" bestFit="1" customWidth="1"/>
    <col min="6" max="6" width="1.37890625" style="0" customWidth="1"/>
    <col min="7" max="9" width="4.875" style="0" bestFit="1" customWidth="1"/>
    <col min="10" max="10" width="4.875" style="0" customWidth="1"/>
    <col min="11" max="11" width="1.75390625" style="0" customWidth="1"/>
    <col min="12" max="12" width="5.875" style="0" bestFit="1" customWidth="1"/>
    <col min="13" max="13" width="6.00390625" style="0" customWidth="1"/>
    <col min="14" max="17" width="6.125" style="0" customWidth="1"/>
  </cols>
  <sheetData>
    <row r="2" ht="13.5">
      <c r="B2" s="28" t="s">
        <v>44</v>
      </c>
    </row>
    <row r="4" spans="2:17" ht="13.5">
      <c r="B4" s="4"/>
      <c r="C4" s="4" t="s">
        <v>5</v>
      </c>
      <c r="D4" s="4" t="s">
        <v>5</v>
      </c>
      <c r="E4" s="4" t="s">
        <v>5</v>
      </c>
      <c r="F4" s="4"/>
      <c r="G4" s="4" t="s">
        <v>45</v>
      </c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ht="13.5">
      <c r="B5" s="4" t="s">
        <v>3</v>
      </c>
      <c r="C5" s="4" t="s">
        <v>6</v>
      </c>
      <c r="D5" s="4" t="s">
        <v>7</v>
      </c>
      <c r="E5" s="4" t="s">
        <v>8</v>
      </c>
      <c r="F5" s="4"/>
      <c r="G5" s="4" t="s">
        <v>9</v>
      </c>
      <c r="H5" s="4" t="s">
        <v>9</v>
      </c>
      <c r="I5" s="4" t="s">
        <v>9</v>
      </c>
      <c r="J5" s="4" t="s">
        <v>10</v>
      </c>
      <c r="K5" s="4"/>
      <c r="L5" s="4" t="s">
        <v>46</v>
      </c>
      <c r="M5" s="4"/>
      <c r="N5" s="4"/>
      <c r="O5" s="4" t="s">
        <v>51</v>
      </c>
      <c r="P5" s="4"/>
      <c r="Q5" s="4"/>
    </row>
    <row r="6" spans="2:17" ht="13.5">
      <c r="B6" s="5">
        <v>0.001</v>
      </c>
      <c r="C6" s="33">
        <v>7.65</v>
      </c>
      <c r="D6" s="33">
        <v>7.57</v>
      </c>
      <c r="E6" s="33">
        <v>5.06</v>
      </c>
      <c r="F6" s="33"/>
      <c r="G6" s="33">
        <f aca="true" t="shared" si="0" ref="G6:G14">$B6*C6</f>
        <v>0.0076500000000000005</v>
      </c>
      <c r="H6" s="33">
        <f aca="true" t="shared" si="1" ref="H6:H14">$B6*D6</f>
        <v>0.00757</v>
      </c>
      <c r="I6" s="33">
        <f aca="true" t="shared" si="2" ref="I6:I14">$B6*E6</f>
        <v>0.005059999999999999</v>
      </c>
      <c r="J6" s="33">
        <f aca="true" t="shared" si="3" ref="J6:J14">SUM(G6:I6)</f>
        <v>0.02028</v>
      </c>
      <c r="K6" s="33"/>
      <c r="L6" s="33">
        <f aca="true" t="shared" si="4" ref="L6:L14">$C$16+$C$17*B6</f>
        <v>8.485100000000001</v>
      </c>
      <c r="M6" s="33">
        <f aca="true" t="shared" si="5" ref="M6:M14">$D$16+$D$17*B6</f>
        <v>8.7436</v>
      </c>
      <c r="N6" s="33">
        <f aca="true" t="shared" si="6" ref="N6:N14">$E$16+$E$17*B6</f>
        <v>5.7330000000000005</v>
      </c>
      <c r="O6" s="33">
        <f aca="true" t="shared" si="7" ref="O6:O14">C6-L6</f>
        <v>-0.8351000000000006</v>
      </c>
      <c r="P6" s="33">
        <f aca="true" t="shared" si="8" ref="P6:P14">D6-M6</f>
        <v>-1.1736000000000004</v>
      </c>
      <c r="Q6" s="33">
        <f aca="true" t="shared" si="9" ref="Q6:Q14">E6-N6</f>
        <v>-0.6730000000000009</v>
      </c>
    </row>
    <row r="7" spans="2:17" ht="13.5">
      <c r="B7" s="5">
        <v>0.01</v>
      </c>
      <c r="C7" s="33">
        <v>7.98</v>
      </c>
      <c r="D7" s="33">
        <v>8.16</v>
      </c>
      <c r="E7" s="33">
        <v>5.37</v>
      </c>
      <c r="F7" s="33"/>
      <c r="G7" s="33">
        <f t="shared" si="0"/>
        <v>0.07980000000000001</v>
      </c>
      <c r="H7" s="33">
        <f t="shared" si="1"/>
        <v>0.0816</v>
      </c>
      <c r="I7" s="33">
        <f t="shared" si="2"/>
        <v>0.053700000000000005</v>
      </c>
      <c r="J7" s="33">
        <f t="shared" si="3"/>
        <v>0.2151</v>
      </c>
      <c r="K7" s="33"/>
      <c r="L7" s="33">
        <f t="shared" si="4"/>
        <v>8.531</v>
      </c>
      <c r="M7" s="33">
        <f t="shared" si="5"/>
        <v>8.776</v>
      </c>
      <c r="N7" s="33">
        <f t="shared" si="6"/>
        <v>5.760000000000001</v>
      </c>
      <c r="O7" s="33">
        <f t="shared" si="7"/>
        <v>-0.5510000000000002</v>
      </c>
      <c r="P7" s="33">
        <f t="shared" si="8"/>
        <v>-0.6159999999999997</v>
      </c>
      <c r="Q7" s="33">
        <f t="shared" si="9"/>
        <v>-0.39000000000000057</v>
      </c>
    </row>
    <row r="8" spans="2:17" ht="13.5">
      <c r="B8" s="5">
        <v>0.02</v>
      </c>
      <c r="C8" s="33">
        <v>8.15</v>
      </c>
      <c r="D8" s="33">
        <v>8.37</v>
      </c>
      <c r="E8" s="33">
        <v>5.5</v>
      </c>
      <c r="F8" s="33"/>
      <c r="G8" s="33">
        <f t="shared" si="0"/>
        <v>0.163</v>
      </c>
      <c r="H8" s="33">
        <f t="shared" si="1"/>
        <v>0.1674</v>
      </c>
      <c r="I8" s="33">
        <f t="shared" si="2"/>
        <v>0.11</v>
      </c>
      <c r="J8" s="33">
        <f t="shared" si="3"/>
        <v>0.4404</v>
      </c>
      <c r="K8" s="33"/>
      <c r="L8" s="33">
        <f t="shared" si="4"/>
        <v>8.582</v>
      </c>
      <c r="M8" s="33">
        <f t="shared" si="5"/>
        <v>8.812</v>
      </c>
      <c r="N8" s="33">
        <f t="shared" si="6"/>
        <v>5.79</v>
      </c>
      <c r="O8" s="33">
        <f t="shared" si="7"/>
        <v>-0.4320000000000004</v>
      </c>
      <c r="P8" s="33">
        <f t="shared" si="8"/>
        <v>-0.44200000000000017</v>
      </c>
      <c r="Q8" s="33">
        <f t="shared" si="9"/>
        <v>-0.29000000000000004</v>
      </c>
    </row>
    <row r="9" spans="2:17" ht="13.5">
      <c r="B9" s="31">
        <v>0.05</v>
      </c>
      <c r="C9" s="19">
        <v>8.48</v>
      </c>
      <c r="D9" s="19">
        <v>8.74</v>
      </c>
      <c r="E9" s="19">
        <v>5.73</v>
      </c>
      <c r="F9" s="19"/>
      <c r="G9" s="33">
        <f t="shared" si="0"/>
        <v>0.42400000000000004</v>
      </c>
      <c r="H9" s="33">
        <f t="shared" si="1"/>
        <v>0.43700000000000006</v>
      </c>
      <c r="I9" s="33">
        <f t="shared" si="2"/>
        <v>0.28650000000000003</v>
      </c>
      <c r="J9" s="33">
        <f t="shared" si="3"/>
        <v>1.1475000000000002</v>
      </c>
      <c r="K9" s="33"/>
      <c r="L9" s="33">
        <f t="shared" si="4"/>
        <v>8.735000000000001</v>
      </c>
      <c r="M9" s="33">
        <f t="shared" si="5"/>
        <v>8.92</v>
      </c>
      <c r="N9" s="33">
        <f t="shared" si="6"/>
        <v>5.880000000000001</v>
      </c>
      <c r="O9" s="33">
        <f t="shared" si="7"/>
        <v>-0.2550000000000008</v>
      </c>
      <c r="P9" s="33">
        <f t="shared" si="8"/>
        <v>-0.17999999999999972</v>
      </c>
      <c r="Q9" s="33">
        <f t="shared" si="9"/>
        <v>-0.15000000000000036</v>
      </c>
    </row>
    <row r="10" spans="2:17" ht="13.5">
      <c r="B10" s="5">
        <v>0.1</v>
      </c>
      <c r="C10" s="33">
        <v>8.88</v>
      </c>
      <c r="D10" s="33">
        <v>9.09</v>
      </c>
      <c r="E10" s="33">
        <v>6</v>
      </c>
      <c r="F10" s="33"/>
      <c r="G10" s="33">
        <f t="shared" si="0"/>
        <v>0.8880000000000001</v>
      </c>
      <c r="H10" s="33">
        <f t="shared" si="1"/>
        <v>0.909</v>
      </c>
      <c r="I10" s="33">
        <f t="shared" si="2"/>
        <v>0.6000000000000001</v>
      </c>
      <c r="J10" s="33">
        <f t="shared" si="3"/>
        <v>2.3970000000000002</v>
      </c>
      <c r="K10" s="33"/>
      <c r="L10" s="33">
        <f t="shared" si="4"/>
        <v>8.99</v>
      </c>
      <c r="M10" s="33">
        <f t="shared" si="5"/>
        <v>9.1</v>
      </c>
      <c r="N10" s="33">
        <f t="shared" si="6"/>
        <v>6.03</v>
      </c>
      <c r="O10" s="33">
        <f t="shared" si="7"/>
        <v>-0.10999999999999943</v>
      </c>
      <c r="P10" s="33">
        <f t="shared" si="8"/>
        <v>-0.009999999999999787</v>
      </c>
      <c r="Q10" s="33">
        <f t="shared" si="9"/>
        <v>-0.03000000000000025</v>
      </c>
    </row>
    <row r="11" spans="2:17" ht="13.5">
      <c r="B11" s="5">
        <v>0.15</v>
      </c>
      <c r="C11" s="33">
        <v>9.2</v>
      </c>
      <c r="D11" s="33">
        <v>9.33</v>
      </c>
      <c r="E11" s="33">
        <v>6.2</v>
      </c>
      <c r="F11" s="33"/>
      <c r="G11" s="33">
        <f t="shared" si="0"/>
        <v>1.38</v>
      </c>
      <c r="H11" s="33">
        <f t="shared" si="1"/>
        <v>1.3995</v>
      </c>
      <c r="I11" s="33">
        <f t="shared" si="2"/>
        <v>0.9299999999999999</v>
      </c>
      <c r="J11" s="33">
        <f t="shared" si="3"/>
        <v>3.7094999999999994</v>
      </c>
      <c r="K11" s="33"/>
      <c r="L11" s="33">
        <f t="shared" si="4"/>
        <v>9.245000000000001</v>
      </c>
      <c r="M11" s="33">
        <f t="shared" si="5"/>
        <v>9.280000000000001</v>
      </c>
      <c r="N11" s="33">
        <f t="shared" si="6"/>
        <v>6.180000000000001</v>
      </c>
      <c r="O11" s="33">
        <f t="shared" si="7"/>
        <v>-0.045000000000001705</v>
      </c>
      <c r="P11" s="33">
        <f t="shared" si="8"/>
        <v>0.049999999999998934</v>
      </c>
      <c r="Q11" s="33">
        <f t="shared" si="9"/>
        <v>0.019999999999999574</v>
      </c>
    </row>
    <row r="12" spans="2:17" ht="13.5">
      <c r="B12" s="5">
        <v>0.2</v>
      </c>
      <c r="C12" s="33">
        <v>9.49</v>
      </c>
      <c r="D12" s="33">
        <v>9.52</v>
      </c>
      <c r="E12" s="33">
        <v>6.38</v>
      </c>
      <c r="F12" s="33"/>
      <c r="G12" s="33">
        <f t="shared" si="0"/>
        <v>1.8980000000000001</v>
      </c>
      <c r="H12" s="33">
        <f t="shared" si="1"/>
        <v>1.904</v>
      </c>
      <c r="I12" s="33">
        <f t="shared" si="2"/>
        <v>1.276</v>
      </c>
      <c r="J12" s="33">
        <f t="shared" si="3"/>
        <v>5.078</v>
      </c>
      <c r="K12" s="33"/>
      <c r="L12" s="33">
        <f t="shared" si="4"/>
        <v>9.5</v>
      </c>
      <c r="M12" s="33">
        <f t="shared" si="5"/>
        <v>9.46</v>
      </c>
      <c r="N12" s="33">
        <f t="shared" si="6"/>
        <v>6.33</v>
      </c>
      <c r="O12" s="33">
        <f t="shared" si="7"/>
        <v>-0.009999999999999787</v>
      </c>
      <c r="P12" s="33">
        <f t="shared" si="8"/>
        <v>0.05999999999999872</v>
      </c>
      <c r="Q12" s="33">
        <f t="shared" si="9"/>
        <v>0.04999999999999982</v>
      </c>
    </row>
    <row r="13" spans="2:17" ht="13.5">
      <c r="B13" s="5">
        <v>0.25</v>
      </c>
      <c r="C13" s="33">
        <v>9.76</v>
      </c>
      <c r="D13" s="33">
        <v>9.68</v>
      </c>
      <c r="E13" s="33">
        <v>6.52</v>
      </c>
      <c r="F13" s="33"/>
      <c r="G13" s="33">
        <f t="shared" si="0"/>
        <v>2.44</v>
      </c>
      <c r="H13" s="33">
        <f t="shared" si="1"/>
        <v>2.42</v>
      </c>
      <c r="I13" s="33">
        <f t="shared" si="2"/>
        <v>1.63</v>
      </c>
      <c r="J13" s="33">
        <f t="shared" si="3"/>
        <v>6.489999999999999</v>
      </c>
      <c r="K13" s="33"/>
      <c r="L13" s="33">
        <f t="shared" si="4"/>
        <v>9.755</v>
      </c>
      <c r="M13" s="33">
        <f t="shared" si="5"/>
        <v>9.64</v>
      </c>
      <c r="N13" s="33">
        <f t="shared" si="6"/>
        <v>6.48</v>
      </c>
      <c r="O13" s="33">
        <f t="shared" si="7"/>
        <v>0.004999999999999005</v>
      </c>
      <c r="P13" s="33">
        <f t="shared" si="8"/>
        <v>0.03999999999999915</v>
      </c>
      <c r="Q13" s="33">
        <f t="shared" si="9"/>
        <v>0.03999999999999915</v>
      </c>
    </row>
    <row r="14" spans="2:17" ht="13.5">
      <c r="B14" s="5">
        <v>0.3</v>
      </c>
      <c r="C14" s="33">
        <v>10</v>
      </c>
      <c r="D14" s="33">
        <v>9.83</v>
      </c>
      <c r="E14" s="33">
        <v>6.65</v>
      </c>
      <c r="F14" s="33"/>
      <c r="G14" s="33">
        <f t="shared" si="0"/>
        <v>3</v>
      </c>
      <c r="H14" s="33">
        <f t="shared" si="1"/>
        <v>2.949</v>
      </c>
      <c r="I14" s="33">
        <f t="shared" si="2"/>
        <v>1.995</v>
      </c>
      <c r="J14" s="33">
        <f t="shared" si="3"/>
        <v>7.944</v>
      </c>
      <c r="K14" s="33"/>
      <c r="L14" s="33">
        <f t="shared" si="4"/>
        <v>10.01</v>
      </c>
      <c r="M14" s="33">
        <f t="shared" si="5"/>
        <v>9.82</v>
      </c>
      <c r="N14" s="33">
        <f t="shared" si="6"/>
        <v>6.630000000000001</v>
      </c>
      <c r="O14" s="33">
        <f t="shared" si="7"/>
        <v>-0.009999999999999787</v>
      </c>
      <c r="P14" s="33">
        <f t="shared" si="8"/>
        <v>0.009999999999999787</v>
      </c>
      <c r="Q14" s="33">
        <f t="shared" si="9"/>
        <v>0.019999999999999574</v>
      </c>
    </row>
    <row r="16" spans="2:13" ht="13.5">
      <c r="B16" s="4" t="s">
        <v>11</v>
      </c>
      <c r="C16" s="34">
        <v>8.48</v>
      </c>
      <c r="D16" s="34">
        <v>8.74</v>
      </c>
      <c r="E16" s="34">
        <v>5.73</v>
      </c>
      <c r="F16" s="3"/>
      <c r="G16" s="3"/>
      <c r="H16" s="3"/>
      <c r="I16" s="3"/>
      <c r="J16" s="3"/>
      <c r="K16" s="3"/>
      <c r="L16" s="3"/>
      <c r="M16" s="3"/>
    </row>
    <row r="17" spans="2:13" ht="13.5">
      <c r="B17" s="35" t="s">
        <v>4</v>
      </c>
      <c r="C17" s="36">
        <v>5.1</v>
      </c>
      <c r="D17" s="36">
        <v>3.6</v>
      </c>
      <c r="E17" s="36">
        <v>3</v>
      </c>
      <c r="F17" s="3"/>
      <c r="G17" s="3"/>
      <c r="H17" s="3"/>
      <c r="I17" s="3"/>
      <c r="J17" s="3"/>
      <c r="K17" s="3"/>
      <c r="L17" s="3"/>
      <c r="M17" s="3"/>
    </row>
    <row r="18" ht="13.5">
      <c r="B18" s="2"/>
    </row>
    <row r="19" spans="2:10" ht="13.5">
      <c r="B19" s="2"/>
      <c r="C19" s="3"/>
      <c r="D19" s="3"/>
      <c r="E19" s="3"/>
      <c r="F19" s="3"/>
      <c r="G19" s="3"/>
      <c r="H19" s="3"/>
      <c r="I19" s="3"/>
      <c r="J19" s="3"/>
    </row>
    <row r="20" spans="2:10" ht="13.5">
      <c r="B20" s="2"/>
      <c r="C20" s="3"/>
      <c r="D20" s="3"/>
      <c r="E20" s="3"/>
      <c r="F20" s="3"/>
      <c r="G20" s="3"/>
      <c r="H20" s="3"/>
      <c r="I20" s="3"/>
      <c r="J20" s="3"/>
    </row>
    <row r="21" ht="13.5">
      <c r="B21" s="2"/>
    </row>
    <row r="22" ht="13.5">
      <c r="B22" s="2"/>
    </row>
    <row r="23" ht="13.5">
      <c r="B23" s="2"/>
    </row>
    <row r="24" ht="13.5">
      <c r="B24" s="2"/>
    </row>
    <row r="25" ht="13.5">
      <c r="B25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ｇａｒｅ</dc:creator>
  <cp:keywords/>
  <dc:description/>
  <cp:lastModifiedBy>ｇａｒｅ</cp:lastModifiedBy>
  <dcterms:created xsi:type="dcterms:W3CDTF">2011-03-14T11:14:46Z</dcterms:created>
  <dcterms:modified xsi:type="dcterms:W3CDTF">2011-05-05T07:09:51Z</dcterms:modified>
  <cp:category/>
  <cp:version/>
  <cp:contentType/>
  <cp:contentStatus/>
</cp:coreProperties>
</file>