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戦力評価" sheetId="1" state="visible" r:id="rId2"/>
    <sheet name="一致率" sheetId="2" state="visible" r:id="rId3"/>
  </sheets>
  <definedNames>
    <definedName function="false" hidden="true" localSheetId="0" name="_xlnm._FilterDatabase" vbProcedure="false">戦力評価!$A$1:$AD$201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<sst xmlns="http://schemas.openxmlformats.org/spreadsheetml/2006/main" count="559" uniqueCount="336">
  <si>
    <t xml:space="preserve">番号</t>
  </si>
  <si>
    <t xml:space="preserve">シナリオ</t>
  </si>
  <si>
    <t xml:space="preserve">攻撃側分隊</t>
  </si>
  <si>
    <t xml:space="preserve">防御側分隊</t>
  </si>
  <si>
    <t xml:space="preserve">攻撃側戦車 </t>
  </si>
  <si>
    <t xml:space="preserve">防御側戦車 </t>
  </si>
  <si>
    <t xml:space="preserve">攻撃側砲</t>
  </si>
  <si>
    <t xml:space="preserve">防御側砲</t>
  </si>
  <si>
    <t xml:space="preserve">攻撃側盤外砲</t>
  </si>
  <si>
    <t xml:space="preserve">防御側盤外砲</t>
  </si>
  <si>
    <t xml:space="preserve">攻撃側航空機</t>
  </si>
  <si>
    <t xml:space="preserve">防御側航空機</t>
  </si>
  <si>
    <t xml:space="preserve">攻撃側
歩兵質</t>
  </si>
  <si>
    <t xml:space="preserve">防御側
歩兵質</t>
  </si>
  <si>
    <t xml:space="preserve">攻撃側
戦車質</t>
  </si>
  <si>
    <t xml:space="preserve">防御側
戦車質</t>
  </si>
  <si>
    <t xml:space="preserve">攻撃補正</t>
  </si>
  <si>
    <t xml:space="preserve">備考</t>
  </si>
  <si>
    <t xml:space="preserve">勝ち</t>
  </si>
  <si>
    <t xml:space="preserve">歩兵優勢</t>
  </si>
  <si>
    <t xml:space="preserve">戦車優勢</t>
  </si>
  <si>
    <t xml:space="preserve">戦車・防砲
歩兵相当</t>
  </si>
  <si>
    <t xml:space="preserve">その他優勢
歩兵相当</t>
  </si>
  <si>
    <t xml:space="preserve">総優勢</t>
  </si>
  <si>
    <t xml:space="preserve">優勢率</t>
  </si>
  <si>
    <t xml:space="preserve">一致</t>
  </si>
  <si>
    <t xml:space="preserve">優勢率
絶対値</t>
  </si>
  <si>
    <t xml:space="preserve">ELR差</t>
  </si>
  <si>
    <t xml:space="preserve">攻撃側ELR</t>
  </si>
  <si>
    <t xml:space="preserve">防御側ELR</t>
  </si>
  <si>
    <t xml:space="preserve">A</t>
  </si>
  <si>
    <t xml:space="preserve">防</t>
  </si>
  <si>
    <t xml:space="preserve">攻建物防平地・脱出</t>
  </si>
  <si>
    <t xml:space="preserve">攻</t>
  </si>
  <si>
    <t xml:space="preserve">攻10-2,9-2</t>
  </si>
  <si>
    <t xml:space="preserve">AP12</t>
  </si>
  <si>
    <t xml:space="preserve">戦車1/4</t>
  </si>
  <si>
    <t xml:space="preserve">AP11</t>
  </si>
  <si>
    <t xml:space="preserve">PBP26</t>
  </si>
  <si>
    <t xml:space="preserve">ASL News 38</t>
  </si>
  <si>
    <t xml:space="preserve">平地軟弱ボグ</t>
  </si>
  <si>
    <t xml:space="preserve">AP14</t>
  </si>
  <si>
    <t xml:space="preserve">平地</t>
  </si>
  <si>
    <t xml:space="preserve">A43</t>
  </si>
  <si>
    <t xml:space="preserve">広い突破（目標は半分）</t>
  </si>
  <si>
    <t xml:space="preserve">AD7</t>
  </si>
  <si>
    <t xml:space="preserve">D3</t>
  </si>
  <si>
    <t xml:space="preserve">EP3</t>
  </si>
  <si>
    <t xml:space="preserve">広い突破・泥</t>
  </si>
  <si>
    <t xml:space="preserve">TOT12</t>
  </si>
  <si>
    <t xml:space="preserve">D6</t>
  </si>
  <si>
    <t xml:space="preserve">ASL News 4</t>
  </si>
  <si>
    <t xml:space="preserve">橋</t>
  </si>
  <si>
    <t xml:space="preserve">A98</t>
  </si>
  <si>
    <t xml:space="preserve">橋（半分が対岸）</t>
  </si>
  <si>
    <t xml:space="preserve">TEF1-5</t>
  </si>
  <si>
    <t xml:space="preserve">戦車差１・ELR+・18/37が4/9turn増援</t>
  </si>
  <si>
    <t xml:space="preserve">FF12</t>
  </si>
  <si>
    <t xml:space="preserve">戦車差３</t>
  </si>
  <si>
    <t xml:space="preserve">EP44</t>
  </si>
  <si>
    <t xml:space="preserve">AP10</t>
  </si>
  <si>
    <t xml:space="preserve">疎性Jg</t>
  </si>
  <si>
    <t xml:space="preserve">CH55</t>
  </si>
  <si>
    <t xml:space="preserve">平地・丘＋洞窟・攻10-3</t>
  </si>
  <si>
    <t xml:space="preserve">広い突破・渡河</t>
  </si>
  <si>
    <t xml:space="preserve">AP1</t>
  </si>
  <si>
    <t xml:space="preserve">AP16</t>
  </si>
  <si>
    <t xml:space="preserve">戦車差４</t>
  </si>
  <si>
    <t xml:space="preserve">FF14</t>
  </si>
  <si>
    <t xml:space="preserve">丘・パルチザン・防10-3・攻10-2*2</t>
  </si>
  <si>
    <t xml:space="preserve">密生Jg・18/28が6/11.5turn増援</t>
  </si>
  <si>
    <t xml:space="preserve">EP84</t>
  </si>
  <si>
    <t xml:space="preserve">T1</t>
  </si>
  <si>
    <t xml:space="preserve">攻10-3</t>
  </si>
  <si>
    <t xml:space="preserve">D10</t>
  </si>
  <si>
    <t xml:space="preserve">分</t>
  </si>
  <si>
    <t xml:space="preserve">デスメイズ・パルチザン・ELR-</t>
  </si>
  <si>
    <t xml:space="preserve">NQNG4</t>
  </si>
  <si>
    <t xml:space="preserve">ELR-</t>
  </si>
  <si>
    <t xml:space="preserve">A25</t>
  </si>
  <si>
    <t xml:space="preserve">NQNG6</t>
  </si>
  <si>
    <t xml:space="preserve">橋２本</t>
  </si>
  <si>
    <t xml:space="preserve">A27</t>
  </si>
  <si>
    <t xml:space="preserve">J</t>
  </si>
  <si>
    <t xml:space="preserve">戦車差２・攻機関銃大量・M3MMG=HS</t>
  </si>
  <si>
    <t xml:space="preserve">AD6</t>
  </si>
  <si>
    <t xml:space="preserve">防御側脱出</t>
  </si>
  <si>
    <t xml:space="preserve">攻防不明</t>
  </si>
  <si>
    <t xml:space="preserve">AH2</t>
  </si>
  <si>
    <t xml:space="preserve">A117</t>
  </si>
  <si>
    <t xml:space="preserve">疎性・密生Jg（平地）</t>
  </si>
  <si>
    <t xml:space="preserve">RB2</t>
  </si>
  <si>
    <t xml:space="preserve">D9</t>
  </si>
  <si>
    <t xml:space="preserve">J19</t>
  </si>
  <si>
    <t xml:space="preserve">D13</t>
  </si>
  <si>
    <t xml:space="preserve">U33</t>
  </si>
  <si>
    <t xml:space="preserve">攻丘防平地 +広い突破・防10-3</t>
  </si>
  <si>
    <t xml:space="preserve">J33</t>
  </si>
  <si>
    <t xml:space="preserve">D8</t>
  </si>
  <si>
    <t xml:space="preserve">戦車差－５</t>
  </si>
  <si>
    <t xml:space="preserve">OAF9</t>
  </si>
  <si>
    <t xml:space="preserve">広い突破</t>
  </si>
  <si>
    <t xml:space="preserve">D17</t>
  </si>
  <si>
    <t xml:space="preserve">アメリカバランス・戦車差０</t>
  </si>
  <si>
    <t xml:space="preserve">FF13</t>
  </si>
  <si>
    <t xml:space="preserve">丘・戦車2/10</t>
  </si>
  <si>
    <t xml:space="preserve">U26</t>
  </si>
  <si>
    <t xml:space="preserve">丘（攻盤外砲）・固定砲除く・攻10-2,9-2 </t>
  </si>
  <si>
    <t xml:space="preserve">T3</t>
  </si>
  <si>
    <t xml:space="preserve">丘・防10-3・ELR-</t>
  </si>
  <si>
    <t xml:space="preserve">攻10-2ヒーロー2 丘だが砂塵・至近距離</t>
  </si>
  <si>
    <t xml:space="preserve">E</t>
  </si>
  <si>
    <t xml:space="preserve">丘・平地・防10-3</t>
  </si>
  <si>
    <t xml:space="preserve">Buck9</t>
  </si>
  <si>
    <t xml:space="preserve">盤外砲は一部しか狙えない</t>
  </si>
  <si>
    <t xml:space="preserve">U40</t>
  </si>
  <si>
    <t xml:space="preserve">攻10-2,9-2・一部泥</t>
  </si>
  <si>
    <t xml:space="preserve">A100</t>
  </si>
  <si>
    <t xml:space="preserve">麦畑・16/27が3/8.5turn増援</t>
  </si>
  <si>
    <t xml:space="preserve">A45</t>
  </si>
  <si>
    <t xml:space="preserve">広い突破・密生Jg</t>
  </si>
  <si>
    <t xml:space="preserve">U18</t>
  </si>
  <si>
    <t xml:space="preserve">コンボイ</t>
  </si>
  <si>
    <t xml:space="preserve">BdF#2</t>
  </si>
  <si>
    <t xml:space="preserve">深雪</t>
  </si>
  <si>
    <t xml:space="preserve">ASL News 2 </t>
  </si>
  <si>
    <t xml:space="preserve">U36</t>
  </si>
  <si>
    <t xml:space="preserve">迫撃砲と戦車除く・泥・平地・池</t>
  </si>
  <si>
    <t xml:space="preserve">戦車2/12</t>
  </si>
  <si>
    <t xml:space="preserve">U21</t>
  </si>
  <si>
    <t xml:space="preserve">D5</t>
  </si>
  <si>
    <t xml:space="preserve">増援５個扱い・ELR-</t>
  </si>
  <si>
    <t xml:space="preserve">A14</t>
  </si>
  <si>
    <t xml:space="preserve">丘・ELR-</t>
  </si>
  <si>
    <t xml:space="preserve">橋はすぐ越えられるので非適用</t>
  </si>
  <si>
    <t xml:space="preserve">洞窟・攻10-3・攻HMG3MMG3</t>
  </si>
  <si>
    <t xml:space="preserve">J24</t>
  </si>
  <si>
    <t xml:space="preserve">RB1</t>
  </si>
  <si>
    <t xml:space="preserve">22/47が3/8turn増援</t>
  </si>
  <si>
    <t xml:space="preserve">AD9</t>
  </si>
  <si>
    <t xml:space="preserve">中国</t>
  </si>
  <si>
    <t xml:space="preserve">U19</t>
  </si>
  <si>
    <t xml:space="preserve">ASL News 39</t>
  </si>
  <si>
    <t xml:space="preserve">戦車差０、３・泥</t>
  </si>
  <si>
    <t xml:space="preserve">A39</t>
  </si>
  <si>
    <t xml:space="preserve">丘（攻盤外砲）・平地（戦車優勢）</t>
  </si>
  <si>
    <t xml:space="preserve">A26</t>
  </si>
  <si>
    <t xml:space="preserve">丘・平地</t>
  </si>
  <si>
    <t xml:space="preserve">TAC74</t>
  </si>
  <si>
    <t xml:space="preserve">完全建物</t>
  </si>
  <si>
    <t xml:space="preserve">TAC25</t>
  </si>
  <si>
    <t xml:space="preserve">丘（攻盤外砲）・ELR-</t>
  </si>
  <si>
    <t xml:space="preserve">TAC32</t>
  </si>
  <si>
    <t xml:space="preserve">J17</t>
  </si>
  <si>
    <t xml:space="preserve">完全隠匿・日本バランス</t>
  </si>
  <si>
    <t xml:space="preserve">TAC15</t>
  </si>
  <si>
    <t xml:space="preserve">平地・ソ連バラ・戦車差3・ELR-・ソ徴攻20%</t>
  </si>
  <si>
    <t xml:space="preserve">J15</t>
  </si>
  <si>
    <t xml:space="preserve">spigot mortarは砲とする</t>
  </si>
  <si>
    <t xml:space="preserve">AP3</t>
  </si>
  <si>
    <t xml:space="preserve">TAC50</t>
  </si>
  <si>
    <t xml:space="preserve">丘</t>
  </si>
  <si>
    <t xml:space="preserve">TAC49</t>
  </si>
  <si>
    <t xml:space="preserve">A13</t>
  </si>
  <si>
    <t xml:space="preserve">U20</t>
  </si>
  <si>
    <t xml:space="preserve">PBP20</t>
  </si>
  <si>
    <t xml:space="preserve">TAC36</t>
  </si>
  <si>
    <t xml:space="preserve">パルチザン</t>
  </si>
  <si>
    <t xml:space="preserve">AP9</t>
  </si>
  <si>
    <t xml:space="preserve">ASL News 42</t>
  </si>
  <si>
    <t xml:space="preserve">丘・塹壕・鉄条網</t>
  </si>
  <si>
    <t xml:space="preserve">TAC24</t>
  </si>
  <si>
    <t xml:space="preserve">平地（戦車優勢）・ELR-</t>
  </si>
  <si>
    <t xml:space="preserve">パルチザン・攻撃側丘先取・ELR-</t>
  </si>
  <si>
    <t xml:space="preserve">J18</t>
  </si>
  <si>
    <t xml:space="preserve">丘＋洞窟</t>
  </si>
  <si>
    <t xml:space="preserve">AP6</t>
  </si>
  <si>
    <t xml:space="preserve">A97</t>
  </si>
  <si>
    <t xml:space="preserve">密生Jg（小屋）</t>
  </si>
  <si>
    <t xml:space="preserve">平地（戦車優勢）・広い突破を無視</t>
  </si>
  <si>
    <t xml:space="preserve">J35</t>
  </si>
  <si>
    <t xml:space="preserve">疎性Jg（小屋）・FT-17・中国扱い7/14.3/8rturn増援</t>
  </si>
  <si>
    <t xml:space="preserve">TAC4</t>
  </si>
  <si>
    <t xml:space="preserve">丘（攻盤外砲）・前面泥・平地</t>
  </si>
  <si>
    <t xml:space="preserve">U45</t>
  </si>
  <si>
    <t xml:space="preserve">TAC42</t>
  </si>
  <si>
    <t xml:space="preserve">TAC30</t>
  </si>
  <si>
    <t xml:space="preserve">A8</t>
  </si>
  <si>
    <t xml:space="preserve">ソ連バランス</t>
  </si>
  <si>
    <t xml:space="preserve">U30</t>
  </si>
  <si>
    <t xml:space="preserve">丘を取って奇襲</t>
  </si>
  <si>
    <t xml:space="preserve">TAC37</t>
  </si>
  <si>
    <t xml:space="preserve">建物地雷で平地扱い・戦車2/11</t>
  </si>
  <si>
    <t xml:space="preserve">OAF1</t>
  </si>
  <si>
    <t xml:space="preserve">TAC48</t>
  </si>
  <si>
    <t xml:space="preserve">M3MMG=HS</t>
  </si>
  <si>
    <t xml:space="preserve">TAC18</t>
  </si>
  <si>
    <t xml:space="preserve">OAF3</t>
  </si>
  <si>
    <t xml:space="preserve">A31</t>
  </si>
  <si>
    <t xml:space="preserve">丘で突破</t>
  </si>
  <si>
    <t xml:space="preserve">A24</t>
  </si>
  <si>
    <t xml:space="preserve">戦車差２・広い突破（出口は半分）</t>
  </si>
  <si>
    <t xml:space="preserve">疎性Jg（平地）・キャリア=4HS・中国</t>
  </si>
  <si>
    <t xml:space="preserve">TAC16</t>
  </si>
  <si>
    <t xml:space="preserve">森の中で使えない砲は除く</t>
  </si>
  <si>
    <t xml:space="preserve">A66</t>
  </si>
  <si>
    <t xml:space="preserve">A15</t>
  </si>
  <si>
    <t xml:space="preserve">防御側分散配置・移動制限</t>
  </si>
  <si>
    <t xml:space="preserve">GSTK7</t>
  </si>
  <si>
    <t xml:space="preserve">Carr=3HS・２か所防衛</t>
  </si>
  <si>
    <t xml:space="preserve">至近距離奇襲＋広い突破・パルチザン</t>
  </si>
  <si>
    <t xml:space="preserve">橋４本・ELR-</t>
  </si>
  <si>
    <t xml:space="preserve">A22</t>
  </si>
  <si>
    <t xml:space="preserve">橋３本・戦車差３</t>
  </si>
  <si>
    <t xml:space="preserve">PB-CH(E)</t>
  </si>
  <si>
    <t xml:space="preserve">橋３本・FT-17</t>
  </si>
  <si>
    <t xml:space="preserve">A52</t>
  </si>
  <si>
    <t xml:space="preserve">航空支援を使うと広い突破になる</t>
  </si>
  <si>
    <t xml:space="preserve">AP2</t>
  </si>
  <si>
    <t xml:space="preserve">A16</t>
  </si>
  <si>
    <t xml:space="preserve">平地（戦車優勢）・盤外砲は一部のみ</t>
  </si>
  <si>
    <t xml:space="preserve">CH81</t>
  </si>
  <si>
    <t xml:space="preserve">D4</t>
  </si>
  <si>
    <t xml:space="preserve">広い突破（縦深の２倍）</t>
  </si>
  <si>
    <t xml:space="preserve">広い突破（縦深の２倍）・密生Jg</t>
  </si>
  <si>
    <t xml:space="preserve">D2</t>
  </si>
  <si>
    <t xml:space="preserve">TAC67</t>
  </si>
  <si>
    <t xml:space="preserve">平地・盤外砲は奥を撃てない</t>
  </si>
  <si>
    <t xml:space="preserve">AP171</t>
  </si>
  <si>
    <t xml:space="preserve">D</t>
  </si>
  <si>
    <t xml:space="preserve">完全隠匿・ソ徴攻40%・ELR-</t>
  </si>
  <si>
    <t xml:space="preserve">SX5</t>
  </si>
  <si>
    <t xml:space="preserve">平地（戦車優勢）</t>
  </si>
  <si>
    <t xml:space="preserve">完全隠匿・ELR-・パルチザン</t>
  </si>
  <si>
    <t xml:space="preserve">A10</t>
  </si>
  <si>
    <t xml:space="preserve">丘・ELR-・深雪と鉄条網多数</t>
  </si>
  <si>
    <t xml:space="preserve">A60</t>
  </si>
  <si>
    <t xml:space="preserve">疎性Jg・中国</t>
  </si>
  <si>
    <t xml:space="preserve">PBP21</t>
  </si>
  <si>
    <t xml:space="preserve">中国扱い</t>
  </si>
  <si>
    <t xml:space="preserve">A110</t>
  </si>
  <si>
    <t xml:space="preserve">中国エリート扱い・完全建物</t>
  </si>
  <si>
    <t xml:space="preserve">SX8</t>
  </si>
  <si>
    <t xml:space="preserve">ELR+・M3MMG=HS</t>
  </si>
  <si>
    <t xml:space="preserve">ASL News 21</t>
  </si>
  <si>
    <t xml:space="preserve">橋２本（半分が対岸）・パルチザン</t>
  </si>
  <si>
    <t xml:space="preserve">D16</t>
  </si>
  <si>
    <t xml:space="preserve">夜間ルール無視</t>
  </si>
  <si>
    <t xml:space="preserve">T4</t>
  </si>
  <si>
    <t xml:space="preserve">両者10-3</t>
  </si>
  <si>
    <t xml:space="preserve">ASL News 41</t>
  </si>
  <si>
    <t xml:space="preserve">TEF1-7</t>
  </si>
  <si>
    <t xml:space="preserve">TEF1-6</t>
  </si>
  <si>
    <t xml:space="preserve">SSライフル</t>
  </si>
  <si>
    <t xml:space="preserve">TAC70</t>
  </si>
  <si>
    <t xml:space="preserve">U47</t>
  </si>
  <si>
    <t xml:space="preserve">OAF5</t>
  </si>
  <si>
    <t xml:space="preserve">BoF1</t>
  </si>
  <si>
    <t xml:space="preserve">日本条件達成後、中国徴攻20%</t>
  </si>
  <si>
    <t xml:space="preserve">RB5</t>
  </si>
  <si>
    <t xml:space="preserve">TAC39</t>
  </si>
  <si>
    <t xml:space="preserve">EP45</t>
  </si>
  <si>
    <t xml:space="preserve">EP18</t>
  </si>
  <si>
    <t xml:space="preserve">深雪・ソ徴攻20%</t>
  </si>
  <si>
    <t xml:space="preserve">BoF8</t>
  </si>
  <si>
    <t xml:space="preserve">ELR+</t>
  </si>
  <si>
    <t xml:space="preserve">KGP11</t>
  </si>
  <si>
    <t xml:space="preserve">丘（攻盤外砲）</t>
  </si>
  <si>
    <t xml:space="preserve">A63</t>
  </si>
  <si>
    <t xml:space="preserve">12/24が6/12turn増援</t>
  </si>
  <si>
    <t xml:space="preserve">BdF#7</t>
  </si>
  <si>
    <t xml:space="preserve">深雪・251sMG=HS</t>
  </si>
  <si>
    <t xml:space="preserve">KGP3</t>
  </si>
  <si>
    <t xml:space="preserve">完全隠匿・ELR-</t>
  </si>
  <si>
    <t xml:space="preserve">BdF#8</t>
  </si>
  <si>
    <t xml:space="preserve">攻9-2ヒーロー・ELR+</t>
  </si>
  <si>
    <t xml:space="preserve">BoF5</t>
  </si>
  <si>
    <t xml:space="preserve">ELR+・ドイツ戦車は使えない</t>
  </si>
  <si>
    <t xml:space="preserve">TAC55</t>
  </si>
  <si>
    <t xml:space="preserve">Carr=6HS</t>
  </si>
  <si>
    <t xml:space="preserve">A17</t>
  </si>
  <si>
    <t xml:space="preserve">平地・完全建物</t>
  </si>
  <si>
    <t xml:space="preserve">PBP30</t>
  </si>
  <si>
    <t xml:space="preserve">アメリカバランス１・完全建物</t>
  </si>
  <si>
    <t xml:space="preserve">D12</t>
  </si>
  <si>
    <t xml:space="preserve">AD10</t>
  </si>
  <si>
    <t xml:space="preserve">PB7</t>
  </si>
  <si>
    <t xml:space="preserve">完全建物・ELR+</t>
  </si>
  <si>
    <t xml:space="preserve">FF11</t>
  </si>
  <si>
    <t xml:space="preserve">攻防不明・ドイツバランス・ELR-</t>
  </si>
  <si>
    <t xml:space="preserve">U14</t>
  </si>
  <si>
    <t xml:space="preserve">攻撃側丘奪取容易</t>
  </si>
  <si>
    <t xml:space="preserve">A67</t>
  </si>
  <si>
    <t xml:space="preserve">PB2</t>
  </si>
  <si>
    <t xml:space="preserve">AP13</t>
  </si>
  <si>
    <t xml:space="preserve">ソ徴攻100%</t>
  </si>
  <si>
    <t xml:space="preserve">KGP6</t>
  </si>
  <si>
    <t xml:space="preserve">丘・戦車差－１</t>
  </si>
  <si>
    <t xml:space="preserve">KGP7</t>
  </si>
  <si>
    <t xml:space="preserve">独1SQ,非装甲ht,ART取除く</t>
  </si>
  <si>
    <t xml:space="preserve">A107</t>
  </si>
  <si>
    <t xml:space="preserve">ソ徴攻20%・ELR-</t>
  </si>
  <si>
    <t xml:space="preserve">CH75</t>
  </si>
  <si>
    <t xml:space="preserve">ELR+・加T各3、SQ-1、ド9-1TL</t>
  </si>
  <si>
    <t xml:space="preserve">PB9</t>
  </si>
  <si>
    <t xml:space="preserve">独徴募兵-1・戦車1/5</t>
  </si>
  <si>
    <t xml:space="preserve">EP99</t>
  </si>
  <si>
    <t xml:space="preserve">独増援AB両方、ソSQ-2,KV1-1・戦車2/11</t>
  </si>
  <si>
    <t xml:space="preserve">D7</t>
  </si>
  <si>
    <t xml:space="preserve">ソ45LL-3、ソ連バランス</t>
  </si>
  <si>
    <t xml:space="preserve">密生Jg(平地)・日SQE+3,1+3・M3計算外</t>
  </si>
  <si>
    <t xml:space="preserve">U22</t>
  </si>
  <si>
    <t xml:space="preserve">攻防不明・Carr=2HS</t>
  </si>
  <si>
    <t xml:space="preserve">PB-CH(B)</t>
  </si>
  <si>
    <t xml:space="preserve">分割防御移動制限、ソSQ-2、戦車-1</t>
  </si>
  <si>
    <t xml:space="preserve">TAC19</t>
  </si>
  <si>
    <t xml:space="preserve">ELR-・米SQ増-2</t>
  </si>
  <si>
    <t xml:space="preserve">AD4</t>
  </si>
  <si>
    <t xml:space="preserve">至近距離奇襲、英戦-2,SQ-1・戦車1/8</t>
  </si>
  <si>
    <t xml:space="preserve">OAF4</t>
  </si>
  <si>
    <t xml:space="preserve">至近距離奇襲・ドSQ+1米戦-1</t>
  </si>
  <si>
    <t xml:space="preserve">J29</t>
  </si>
  <si>
    <t xml:space="preserve">至近距離奇襲・戦車差4</t>
  </si>
  <si>
    <t xml:space="preserve">優勢率絶対値</t>
  </si>
  <si>
    <t xml:space="preserve">一致率</t>
  </si>
  <si>
    <t xml:space="preserve">サンプル数</t>
  </si>
  <si>
    <t xml:space="preserve">5%未満</t>
  </si>
  <si>
    <t xml:space="preserve">5～10%未満</t>
  </si>
  <si>
    <t xml:space="preserve">10%未満</t>
  </si>
  <si>
    <t xml:space="preserve">10～15%未満</t>
  </si>
  <si>
    <t xml:space="preserve">15～20%未満</t>
  </si>
  <si>
    <t xml:space="preserve">10～20%未満</t>
  </si>
  <si>
    <t xml:space="preserve">20～30％未満</t>
  </si>
  <si>
    <t xml:space="preserve">30％以上</t>
  </si>
  <si>
    <t xml:space="preserve">20％以上</t>
  </si>
  <si>
    <t xml:space="preserve">全体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</si>
</sst>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%"/>
    <numFmt numFmtId="166" formatCode="General"/>
    <numFmt numFmtId="167" formatCode="m\月d\日"/>
  </numFmts>
  <fonts count="6">
    <font>
      <sz val="1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rgb="FFDEE6EF"/>
        <bgColor rgb="FFEEEEEE"/>
      </patternFill>
    </fill>
    <fill>
      <patternFill patternType="solid">
        <fgColor rgb="FFFFDBB6"/>
        <bgColor rgb="FFFFD8CE"/>
      </patternFill>
    </fill>
    <fill>
      <patternFill patternType="solid">
        <fgColor rgb="FF5983B0"/>
        <bgColor rgb="FF808080"/>
      </patternFill>
    </fill>
    <fill>
      <patternFill patternType="solid">
        <fgColor rgb="FFFFAA95"/>
        <bgColor rgb="FFFFB66C"/>
      </patternFill>
    </fill>
    <fill>
      <patternFill patternType="solid">
        <fgColor rgb="FFB4C7DC"/>
        <bgColor rgb="FFAFD095"/>
      </patternFill>
    </fill>
    <fill>
      <patternFill patternType="solid">
        <fgColor rgb="FFFFDE59"/>
        <bgColor rgb="FFFFE994"/>
      </patternFill>
    </fill>
    <fill>
      <patternFill patternType="solid">
        <fgColor rgb="FFFFFFA6"/>
        <bgColor rgb="FFE8F2A1"/>
      </patternFill>
    </fill>
    <fill>
      <patternFill patternType="solid">
        <fgColor rgb="FFFF8000"/>
        <bgColor rgb="FFFF6600"/>
      </patternFill>
    </fill>
    <fill>
      <patternFill patternType="solid">
        <fgColor rgb="FFAFD095"/>
        <bgColor rgb="FFB4C7DC"/>
      </patternFill>
    </fill>
    <fill>
      <patternFill patternType="solid">
        <fgColor rgb="FFE8F2A1"/>
        <bgColor rgb="FFFFE994"/>
      </patternFill>
    </fill>
    <fill>
      <patternFill patternType="solid">
        <fgColor rgb="FFFFFF00"/>
        <bgColor rgb="FFFFDE59"/>
      </patternFill>
    </fill>
    <fill>
      <patternFill patternType="solid">
        <fgColor rgb="FF729FCF"/>
        <bgColor rgb="FF5983B0"/>
      </patternFill>
    </fill>
    <fill>
      <patternFill patternType="solid">
        <fgColor rgb="FFFFD8CE"/>
        <bgColor rgb="FFFFDBB6"/>
      </patternFill>
    </fill>
    <fill>
      <patternFill patternType="solid">
        <fgColor rgb="FFEEEEEE"/>
        <bgColor rgb="FFDEE6EF"/>
      </patternFill>
    </fill>
    <fill>
      <patternFill patternType="solid">
        <fgColor rgb="FF77BC65"/>
        <bgColor rgb="FFAFD095"/>
      </patternFill>
    </fill>
    <fill>
      <patternFill patternType="solid">
        <fgColor rgb="FFFFB66C"/>
        <bgColor rgb="FFFFAA95"/>
      </patternFill>
    </fill>
    <fill>
      <patternFill patternType="solid">
        <fgColor rgb="FFFFE994"/>
        <bgColor rgb="FFE8F2A1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11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1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1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1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13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1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1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1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1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1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4">
    <dxf>
      <fill>
        <patternFill patternType="solid">
          <fgColor rgb="00FFFFFF"/>
        </patternFill>
      </fill>
    </dxf>
    <dxf>
      <fill>
        <patternFill patternType="solid">
          <fgColor rgb="FFFF8000"/>
        </patternFill>
      </fill>
    </dxf>
    <dxf>
      <fill>
        <patternFill patternType="solid">
          <fgColor rgb="FFFFDBB6"/>
        </patternFill>
      </fill>
    </dxf>
    <dxf>
      <fill>
        <patternFill patternType="solid">
          <fgColor rgb="FFE8F2A1"/>
        </patternFill>
      </fill>
    </dxf>
    <dxf>
      <fill>
        <patternFill patternType="solid">
          <fgColor rgb="FFFFB66C"/>
        </patternFill>
      </fill>
    </dxf>
    <dxf>
      <fill>
        <patternFill patternType="solid">
          <fgColor rgb="FFFFFFA6"/>
        </patternFill>
      </fill>
    </dxf>
    <dxf>
      <fill>
        <patternFill patternType="solid">
          <fgColor rgb="FF5983B0"/>
        </patternFill>
      </fill>
    </dxf>
    <dxf>
      <fill>
        <patternFill patternType="solid">
          <fgColor rgb="FF729FCF"/>
        </patternFill>
      </fill>
    </dxf>
    <dxf>
      <fill>
        <patternFill patternType="solid">
          <fgColor rgb="FF77BC65"/>
        </patternFill>
      </fill>
    </dxf>
    <dxf>
      <fill>
        <patternFill patternType="solid">
          <fgColor rgb="FFAFD095"/>
        </patternFill>
      </fill>
    </dxf>
    <dxf>
      <fill>
        <patternFill patternType="solid">
          <fgColor rgb="FFB4C7DC"/>
        </patternFill>
      </fill>
    </dxf>
    <dxf>
      <fill>
        <patternFill patternType="solid">
          <fgColor rgb="FFDEE6EF"/>
        </patternFill>
      </fill>
    </dxf>
    <dxf>
      <fill>
        <patternFill patternType="solid">
          <fgColor rgb="FFEEEEEE"/>
        </patternFill>
      </fill>
    </dxf>
    <dxf>
      <fill>
        <patternFill patternType="solid">
          <fgColor rgb="FFFFAA95"/>
        </patternFill>
      </fill>
    </dxf>
    <dxf>
      <fill>
        <patternFill patternType="solid">
          <fgColor rgb="FFFFD8CE"/>
        </patternFill>
      </fill>
    </dxf>
    <dxf>
      <fill>
        <patternFill patternType="solid">
          <fgColor rgb="FFFFDE59"/>
        </patternFill>
      </fill>
    </dxf>
    <dxf>
      <fill>
        <patternFill patternType="solid">
          <fgColor rgb="FFFFE994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FFCCFFCC"/>
        </patternFill>
      </fill>
    </dxf>
    <dxf>
      <fill>
        <patternFill patternType="solid">
          <fgColor rgb="FFFFCCCC"/>
        </patternFill>
      </fill>
    </dxf>
    <dxf>
      <fill>
        <patternFill patternType="solid">
          <fgColor rgb="FF006600"/>
        </patternFill>
      </fill>
    </dxf>
    <dxf>
      <fill>
        <patternFill patternType="solid">
          <fgColor rgb="FFCC00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CC0000"/>
      </font>
      <fill>
        <patternFill>
          <bgColor rgb="FFFFCCCC"/>
        </patternFill>
      </fill>
    </dxf>
  </dxfs>
  <colors>
    <indexedColors>
      <rgbColor rgb="FF000000"/>
      <rgbColor rgb="FFEEEEEE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B4C7DC"/>
      <rgbColor rgb="FF808080"/>
      <rgbColor rgb="FF729FCF"/>
      <rgbColor rgb="FF993366"/>
      <rgbColor rgb="FFE8F2A1"/>
      <rgbColor rgb="FFDEE6EF"/>
      <rgbColor rgb="FF660066"/>
      <rgbColor rgb="FFFFB66C"/>
      <rgbColor rgb="FF0066CC"/>
      <rgbColor rgb="FFFFCCCC"/>
      <rgbColor rgb="FF000080"/>
      <rgbColor rgb="FFFF00FF"/>
      <rgbColor rgb="FFFFE994"/>
      <rgbColor rgb="FF00FFFF"/>
      <rgbColor rgb="FF800080"/>
      <rgbColor rgb="FF800000"/>
      <rgbColor rgb="FF008080"/>
      <rgbColor rgb="FF0000FF"/>
      <rgbColor rgb="FF00CCFF"/>
      <rgbColor rgb="FFFFD8CE"/>
      <rgbColor rgb="FFCCFFCC"/>
      <rgbColor rgb="FFFFFFA6"/>
      <rgbColor rgb="FFAFD095"/>
      <rgbColor rgb="FFFFAA95"/>
      <rgbColor rgb="FFCC99FF"/>
      <rgbColor rgb="FFFFDBB6"/>
      <rgbColor rgb="FF3366FF"/>
      <rgbColor rgb="FF33CCCC"/>
      <rgbColor rgb="FF99CC00"/>
      <rgbColor rgb="FFFFDE59"/>
      <rgbColor rgb="FFFF8000"/>
      <rgbColor rgb="FFFF6600"/>
      <rgbColor rgb="FF5983B0"/>
      <rgbColor rgb="FF77BC6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2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1" topLeftCell="C164" activePane="bottomRight" state="frozen"/>
      <selection pane="topLeft" activeCell="A1" activeCellId="0" sqref="A1"/>
      <selection pane="topRight" activeCell="C1" activeCellId="0" sqref="C1"/>
      <selection pane="bottomLeft" activeCell="A164" activeCellId="0" sqref="A164"/>
      <selection pane="bottomRight" activeCell="C202" activeCellId="0" sqref="C202"/>
    </sheetView>
  </sheetViews>
  <sheetFormatPr defaultColWidth="12.8046875" defaultRowHeight="12.8" zeroHeight="false" outlineLevelRow="0" outlineLevelCol="0"/>
  <cols>
    <col collapsed="false" customWidth="false" hidden="false" outlineLevel="0" max="2" min="1" style="1" width="12.8"/>
    <col collapsed="false" customWidth="true" hidden="false" outlineLevel="0" max="17" min="3" style="1" width="13.32"/>
    <col collapsed="false" customWidth="true" hidden="false" outlineLevel="0" max="18" min="18" style="1" width="36.79"/>
    <col collapsed="false" customWidth="true" hidden="false" outlineLevel="0" max="24" min="19" style="1" width="13.32"/>
    <col collapsed="false" customWidth="true" hidden="false" outlineLevel="0" max="25" min="25" style="2" width="13.32"/>
    <col collapsed="false" customWidth="true" hidden="false" outlineLevel="0" max="26" min="26" style="1" width="13.32"/>
    <col collapsed="false" customWidth="true" hidden="false" outlineLevel="0" max="27" min="27" style="2" width="13.32"/>
    <col collapsed="false" customWidth="false" hidden="false" outlineLevel="0" max="1024" min="28" style="1" width="12.8"/>
  </cols>
  <sheetData>
    <row r="1" customFormat="false" ht="20.8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3" t="s">
        <v>21</v>
      </c>
      <c r="W1" s="3" t="s">
        <v>22</v>
      </c>
      <c r="X1" s="1" t="s">
        <v>23</v>
      </c>
      <c r="Y1" s="2" t="s">
        <v>24</v>
      </c>
      <c r="Z1" s="1" t="s">
        <v>25</v>
      </c>
      <c r="AA1" s="4" t="s">
        <v>26</v>
      </c>
      <c r="AB1" s="1" t="s">
        <v>27</v>
      </c>
      <c r="AC1" s="1" t="s">
        <v>28</v>
      </c>
      <c r="AD1" s="1" t="s">
        <v>29</v>
      </c>
    </row>
    <row r="2" customFormat="false" ht="12.8" hidden="false" customHeight="false" outlineLevel="0" collapsed="false">
      <c r="A2" s="1" t="n">
        <v>1</v>
      </c>
      <c r="B2" s="1" t="s">
        <v>30</v>
      </c>
      <c r="C2" s="1" t="n">
        <v>21</v>
      </c>
      <c r="D2" s="1" t="n">
        <v>13</v>
      </c>
      <c r="M2" s="1" t="n">
        <v>0.9</v>
      </c>
      <c r="N2" s="1" t="n">
        <v>1</v>
      </c>
      <c r="O2" s="1" t="n">
        <v>1</v>
      </c>
      <c r="P2" s="1" t="n">
        <v>1</v>
      </c>
      <c r="Q2" s="1" t="n">
        <v>1</v>
      </c>
      <c r="S2" s="1" t="s">
        <v>31</v>
      </c>
      <c r="T2" s="1" t="n">
        <f aca="false">$C2*$M2*$Q2-1.5*$D2*$N2</f>
        <v>-0.599999999999998</v>
      </c>
      <c r="U2" s="1" t="n">
        <f aca="false">$E2*$O2-2*($F2*$P2+H2)</f>
        <v>0</v>
      </c>
      <c r="V2" s="5" t="n">
        <f aca="false">IF($U2&lt;0,$U2*1.5,$U2*3)</f>
        <v>0</v>
      </c>
      <c r="W2" s="1" t="n">
        <f aca="false">(G2+I2+K2)*2-(J2+L2)*3</f>
        <v>0</v>
      </c>
      <c r="X2" s="1" t="n">
        <f aca="false">T2+V2+W2</f>
        <v>-0.599999999999998</v>
      </c>
      <c r="Y2" s="2" t="n">
        <f aca="false">X2/(C2+D2*1.5+(E2+F2+H2+J2+L2)*3+(G2+I2+K2)*2)</f>
        <v>-0.0148148148148148</v>
      </c>
      <c r="Z2" s="1" t="str">
        <f aca="false">IF(S2="","",IF(S2="分","分",IF(X2=0,"分",IF(S2="攻",IF(X2&gt;0,"一致","不一致"),IF(X2&gt;=0,"不一致","一致")))))</f>
        <v>一致</v>
      </c>
      <c r="AA2" s="2" t="n">
        <f aca="false">IF(S2="","",ABS(Y2))</f>
        <v>0.0148148148148148</v>
      </c>
      <c r="AB2" s="1" t="n">
        <f aca="false">AC2-AD2</f>
        <v>-1</v>
      </c>
      <c r="AC2" s="1" t="n">
        <v>3</v>
      </c>
      <c r="AD2" s="1" t="n">
        <v>4</v>
      </c>
    </row>
    <row r="3" customFormat="false" ht="12.8" hidden="false" customHeight="false" outlineLevel="0" collapsed="false">
      <c r="A3" s="1" t="n">
        <v>2</v>
      </c>
      <c r="B3" s="1" t="n">
        <v>1</v>
      </c>
      <c r="C3" s="1" t="n">
        <v>16</v>
      </c>
      <c r="D3" s="1" t="n">
        <v>14</v>
      </c>
      <c r="M3" s="1" t="n">
        <v>1.1</v>
      </c>
      <c r="N3" s="1" t="n">
        <v>0.9</v>
      </c>
      <c r="O3" s="1" t="n">
        <v>1</v>
      </c>
      <c r="P3" s="1" t="n">
        <v>1</v>
      </c>
      <c r="Q3" s="1" t="n">
        <v>1</v>
      </c>
      <c r="S3" s="1" t="s">
        <v>31</v>
      </c>
      <c r="T3" s="1" t="n">
        <f aca="false">$C3*$M3*$Q3-1.5*$D3*$N3</f>
        <v>-1.3</v>
      </c>
      <c r="U3" s="1" t="n">
        <f aca="false">$E3*$O3-2*($F3*$P3+H3)</f>
        <v>0</v>
      </c>
      <c r="V3" s="5" t="n">
        <f aca="false">IF($U3&lt;0,$U3*1.5,$U3*3)</f>
        <v>0</v>
      </c>
      <c r="W3" s="1" t="n">
        <f aca="false">(G3+I3+K3)*2-(J3+L3)*3</f>
        <v>0</v>
      </c>
      <c r="X3" s="1" t="n">
        <f aca="false">T3+V3+W3</f>
        <v>-1.3</v>
      </c>
      <c r="Y3" s="2" t="n">
        <f aca="false">X3/(C3+D3*1.5+(E3+F3+H3+J3+L3)*3+(G3+I3+K3)*2)</f>
        <v>-0.0351351351351352</v>
      </c>
      <c r="Z3" s="1" t="str">
        <f aca="false">IF(S3="","",IF(S3="分","分",IF(X3=0,"分",IF(S3="攻",IF(X3&gt;0,"一致","不一致"),IF(X3&gt;=0,"不一致","一致")))))</f>
        <v>一致</v>
      </c>
      <c r="AA3" s="2" t="n">
        <f aca="false">IF(S3="","",ABS(Y3))</f>
        <v>0.0351351351351352</v>
      </c>
      <c r="AB3" s="1" t="n">
        <f aca="false">AC3-AD3</f>
        <v>1</v>
      </c>
      <c r="AC3" s="1" t="n">
        <v>4</v>
      </c>
      <c r="AD3" s="1" t="n">
        <v>3</v>
      </c>
    </row>
    <row r="4" customFormat="false" ht="12.8" hidden="false" customHeight="false" outlineLevel="0" collapsed="false">
      <c r="A4" s="1" t="n">
        <v>3</v>
      </c>
      <c r="B4" s="1" t="n">
        <v>12</v>
      </c>
      <c r="C4" s="1" t="n">
        <v>12</v>
      </c>
      <c r="D4" s="1" t="n">
        <v>12</v>
      </c>
      <c r="M4" s="1" t="n">
        <v>1.1</v>
      </c>
      <c r="N4" s="1" t="n">
        <v>1</v>
      </c>
      <c r="O4" s="1" t="n">
        <v>1</v>
      </c>
      <c r="P4" s="1" t="n">
        <v>1</v>
      </c>
      <c r="Q4" s="1" t="n">
        <v>1.5</v>
      </c>
      <c r="R4" s="6" t="s">
        <v>32</v>
      </c>
      <c r="S4" s="1" t="s">
        <v>33</v>
      </c>
      <c r="T4" s="1" t="n">
        <f aca="false">$C4*$M4*$Q4-1.5*$D4*$N4</f>
        <v>1.8</v>
      </c>
      <c r="U4" s="1" t="n">
        <f aca="false">$E4*$O4-2*($F4*$P4+H4)</f>
        <v>0</v>
      </c>
      <c r="V4" s="5" t="n">
        <f aca="false">IF($U4&lt;0,$U4*1.5,$U4*3)</f>
        <v>0</v>
      </c>
      <c r="W4" s="1" t="n">
        <f aca="false">(G4+I4+K4)*2-(J4+L4)*3</f>
        <v>0</v>
      </c>
      <c r="X4" s="1" t="n">
        <f aca="false">T4+V4+W4</f>
        <v>1.8</v>
      </c>
      <c r="Y4" s="2" t="n">
        <f aca="false">X4/(C4+D4*1.5+(E4+F4+H4+J4+L4)*3+(G4+I4+K4)*2)</f>
        <v>0.06</v>
      </c>
      <c r="Z4" s="1" t="str">
        <f aca="false">IF(S4="","",IF(S4="分","分",IF(X4=0,"分",IF(S4="攻",IF(X4&gt;0,"一致","不一致"),IF(X4&gt;=0,"不一致","一致")))))</f>
        <v>一致</v>
      </c>
      <c r="AA4" s="2" t="n">
        <f aca="false">IF(S4="","",ABS(Y4))</f>
        <v>0.06</v>
      </c>
      <c r="AB4" s="1" t="n">
        <f aca="false">AC4-AD4</f>
        <v>2</v>
      </c>
      <c r="AC4" s="1" t="n">
        <v>5</v>
      </c>
      <c r="AD4" s="1" t="n">
        <v>3</v>
      </c>
    </row>
    <row r="5" customFormat="false" ht="12.8" hidden="false" customHeight="false" outlineLevel="0" collapsed="false">
      <c r="A5" s="1" t="n">
        <v>4</v>
      </c>
      <c r="B5" s="1" t="n">
        <v>4</v>
      </c>
      <c r="C5" s="7" t="n">
        <v>26</v>
      </c>
      <c r="D5" s="1" t="n">
        <v>25</v>
      </c>
      <c r="M5" s="1" t="n">
        <v>1</v>
      </c>
      <c r="N5" s="1" t="n">
        <v>0.9</v>
      </c>
      <c r="O5" s="1" t="n">
        <v>1</v>
      </c>
      <c r="P5" s="1" t="n">
        <v>1</v>
      </c>
      <c r="Q5" s="1" t="n">
        <v>1</v>
      </c>
      <c r="R5" s="1" t="s">
        <v>34</v>
      </c>
      <c r="S5" s="1" t="s">
        <v>33</v>
      </c>
      <c r="T5" s="1" t="n">
        <f aca="false">$C5*$M5*$Q5-1.5*$D5*$N5</f>
        <v>-7.75</v>
      </c>
      <c r="U5" s="1" t="n">
        <f aca="false">$E5*$O5-2*($F5*$P5+H5)</f>
        <v>0</v>
      </c>
      <c r="V5" s="5" t="n">
        <f aca="false">IF($U5&lt;0,$U5*1.5,$U5*3)</f>
        <v>0</v>
      </c>
      <c r="W5" s="1" t="n">
        <f aca="false">(G5+I5+K5)*2-(J5+L5)*3</f>
        <v>0</v>
      </c>
      <c r="X5" s="1" t="n">
        <f aca="false">T5+V5+W5</f>
        <v>-7.75</v>
      </c>
      <c r="Y5" s="2" t="n">
        <f aca="false">X5/(C5+D5*1.5+(E5+F5+H5+J5+L5)*3+(G5+I5+K5)*2)</f>
        <v>-0.122047244094488</v>
      </c>
      <c r="Z5" s="1" t="str">
        <f aca="false">IF(S5="","",IF(S5="分","分",IF(X5=0,"分",IF(S5="攻",IF(X5&gt;0,"一致","不一致"),IF(X5&gt;=0,"不一致","一致")))))</f>
        <v>不一致</v>
      </c>
      <c r="AA5" s="2" t="n">
        <f aca="false">IF(S5="","",ABS(Y5))</f>
        <v>0.122047244094488</v>
      </c>
      <c r="AB5" s="1" t="n">
        <f aca="false">AC5-AD5</f>
        <v>1</v>
      </c>
      <c r="AC5" s="1" t="n">
        <v>4</v>
      </c>
      <c r="AD5" s="1" t="n">
        <v>3</v>
      </c>
    </row>
    <row r="6" customFormat="false" ht="12.8" hidden="false" customHeight="false" outlineLevel="0" collapsed="false">
      <c r="A6" s="1" t="n">
        <v>5</v>
      </c>
      <c r="B6" s="1" t="s">
        <v>35</v>
      </c>
      <c r="C6" s="1" t="n">
        <v>11</v>
      </c>
      <c r="D6" s="1" t="n">
        <v>10</v>
      </c>
      <c r="E6" s="1" t="n">
        <v>3</v>
      </c>
      <c r="F6" s="1" t="n">
        <v>4</v>
      </c>
      <c r="M6" s="1" t="n">
        <v>1</v>
      </c>
      <c r="N6" s="1" t="n">
        <v>0.9</v>
      </c>
      <c r="O6" s="1" t="n">
        <v>1</v>
      </c>
      <c r="P6" s="8" t="n">
        <v>0.5</v>
      </c>
      <c r="Q6" s="1" t="n">
        <v>1</v>
      </c>
      <c r="R6" s="1" t="s">
        <v>36</v>
      </c>
      <c r="S6" s="1" t="s">
        <v>31</v>
      </c>
      <c r="T6" s="1" t="n">
        <f aca="false">$C6*$M6*$Q6-1.5*$D6*$N6</f>
        <v>-2.5</v>
      </c>
      <c r="U6" s="1" t="n">
        <f aca="false">$E6*$O6-2*($F6*$P6+H6)</f>
        <v>-1</v>
      </c>
      <c r="V6" s="5" t="n">
        <f aca="false">IF($U6&lt;0,$U6*1.5,$U6*3)</f>
        <v>-1.5</v>
      </c>
      <c r="W6" s="1" t="n">
        <f aca="false">(G6+I6+K6)*2-(J6+L6)*3</f>
        <v>0</v>
      </c>
      <c r="X6" s="1" t="n">
        <f aca="false">T6+V6+W6</f>
        <v>-4</v>
      </c>
      <c r="Y6" s="2" t="n">
        <f aca="false">X6/(C6+D6*1.5+(E6+F6+H6+J6+L6)*3+(G6+I6+K6)*2)</f>
        <v>-0.0851063829787234</v>
      </c>
      <c r="Z6" s="1" t="str">
        <f aca="false">IF(S6="","",IF(S6="分","分",IF(X6=0,"分",IF(S6="攻",IF(X6&gt;0,"一致","不一致"),IF(X6&gt;=0,"不一致","一致")))))</f>
        <v>一致</v>
      </c>
      <c r="AA6" s="2" t="n">
        <f aca="false">IF(S6="","",ABS(Y6))</f>
        <v>0.0851063829787234</v>
      </c>
      <c r="AB6" s="1" t="n">
        <f aca="false">AC6-AD6</f>
        <v>1</v>
      </c>
      <c r="AC6" s="1" t="n">
        <v>4</v>
      </c>
      <c r="AD6" s="1" t="n">
        <v>3</v>
      </c>
    </row>
    <row r="7" customFormat="false" ht="12.8" hidden="false" customHeight="false" outlineLevel="0" collapsed="false">
      <c r="A7" s="1" t="n">
        <v>6</v>
      </c>
      <c r="B7" s="1" t="s">
        <v>37</v>
      </c>
      <c r="C7" s="1" t="n">
        <v>18</v>
      </c>
      <c r="D7" s="1" t="n">
        <v>11</v>
      </c>
      <c r="E7" s="1" t="n">
        <v>7</v>
      </c>
      <c r="F7" s="1" t="n">
        <v>4</v>
      </c>
      <c r="K7" s="1" t="n">
        <v>2</v>
      </c>
      <c r="M7" s="1" t="n">
        <v>1</v>
      </c>
      <c r="N7" s="1" t="n">
        <v>1.1</v>
      </c>
      <c r="O7" s="1" t="n">
        <v>1</v>
      </c>
      <c r="P7" s="1" t="n">
        <v>1</v>
      </c>
      <c r="Q7" s="1" t="n">
        <v>1</v>
      </c>
      <c r="S7" s="1" t="s">
        <v>33</v>
      </c>
      <c r="T7" s="1" t="n">
        <f aca="false">$C7*$M7*$Q7-1.5*$D7*$N7</f>
        <v>-0.150000000000002</v>
      </c>
      <c r="U7" s="1" t="n">
        <f aca="false">$E7*$O7-2*($F7*$P7+H7)</f>
        <v>-1</v>
      </c>
      <c r="V7" s="5" t="n">
        <f aca="false">IF($U7&lt;0,$U7*1.5,$U7*3)</f>
        <v>-1.5</v>
      </c>
      <c r="W7" s="1" t="n">
        <f aca="false">(G7+I7+K7)*2-(J7+L7)*3</f>
        <v>4</v>
      </c>
      <c r="X7" s="1" t="n">
        <f aca="false">T7+V7+W7</f>
        <v>2.35</v>
      </c>
      <c r="Y7" s="2" t="n">
        <f aca="false">X7/(C7+D7*1.5+(E7+F7+H7+J7+L7)*3+(G7+I7+K7)*2)</f>
        <v>0.0328671328671328</v>
      </c>
      <c r="Z7" s="1" t="str">
        <f aca="false">IF(S7="","",IF(S7="分","分",IF(X7=0,"分",IF(S7="攻",IF(X7&gt;0,"一致","不一致"),IF(X7&gt;=0,"不一致","一致")))))</f>
        <v>一致</v>
      </c>
      <c r="AA7" s="2" t="n">
        <f aca="false">IF(S7="","",ABS(Y7))</f>
        <v>0.0328671328671328</v>
      </c>
      <c r="AB7" s="1" t="n">
        <f aca="false">AC7-AD7</f>
        <v>0</v>
      </c>
      <c r="AC7" s="1" t="n">
        <v>3</v>
      </c>
      <c r="AD7" s="1" t="n">
        <v>3</v>
      </c>
    </row>
    <row r="8" customFormat="false" ht="12.8" hidden="false" customHeight="false" outlineLevel="0" collapsed="false">
      <c r="A8" s="1" t="n">
        <v>7</v>
      </c>
      <c r="B8" s="1" t="s">
        <v>38</v>
      </c>
      <c r="C8" s="1" t="n">
        <v>7</v>
      </c>
      <c r="D8" s="1" t="n">
        <v>6</v>
      </c>
      <c r="E8" s="1" t="n">
        <v>7</v>
      </c>
      <c r="F8" s="1" t="n">
        <v>4</v>
      </c>
      <c r="M8" s="1" t="n">
        <v>1</v>
      </c>
      <c r="N8" s="1" t="n">
        <v>1</v>
      </c>
      <c r="O8" s="1" t="n">
        <v>1</v>
      </c>
      <c r="P8" s="1" t="n">
        <v>1</v>
      </c>
      <c r="Q8" s="1" t="n">
        <v>1</v>
      </c>
      <c r="S8" s="1" t="s">
        <v>31</v>
      </c>
      <c r="T8" s="1" t="n">
        <f aca="false">$C8*$M8*$Q8-1.5*$D8*$N8</f>
        <v>-2</v>
      </c>
      <c r="U8" s="1" t="n">
        <f aca="false">$E8*$O8-2*($F8*$P8+H8)</f>
        <v>-1</v>
      </c>
      <c r="V8" s="5" t="n">
        <f aca="false">IF($U8&lt;0,$U8*1.5,$U8*3)</f>
        <v>-1.5</v>
      </c>
      <c r="W8" s="1" t="n">
        <f aca="false">(G8+I8+K8)*2-(J8+L8)*3</f>
        <v>0</v>
      </c>
      <c r="X8" s="1" t="n">
        <f aca="false">T8+V8+W8</f>
        <v>-3.5</v>
      </c>
      <c r="Y8" s="2" t="n">
        <f aca="false">X8/(C8+D8*1.5+(E8+F8+H8+J8+L8)*3+(G8+I8+K8)*2)</f>
        <v>-0.0714285714285714</v>
      </c>
      <c r="Z8" s="1" t="str">
        <f aca="false">IF(S8="","",IF(S8="分","分",IF(X8=0,"分",IF(S8="攻",IF(X8&gt;0,"一致","不一致"),IF(X8&gt;=0,"不一致","一致")))))</f>
        <v>一致</v>
      </c>
      <c r="AA8" s="2" t="n">
        <f aca="false">IF(S8="","",ABS(Y8))</f>
        <v>0.0714285714285714</v>
      </c>
      <c r="AB8" s="1" t="n">
        <f aca="false">AC8-AD8</f>
        <v>1</v>
      </c>
      <c r="AC8" s="1" t="n">
        <v>4</v>
      </c>
      <c r="AD8" s="1" t="n">
        <v>3</v>
      </c>
    </row>
    <row r="9" customFormat="false" ht="12.8" hidden="false" customHeight="false" outlineLevel="0" collapsed="false">
      <c r="A9" s="1" t="n">
        <v>8</v>
      </c>
      <c r="B9" s="1" t="n">
        <v>24</v>
      </c>
      <c r="C9" s="1" t="n">
        <v>16</v>
      </c>
      <c r="D9" s="1" t="n">
        <v>12</v>
      </c>
      <c r="E9" s="1" t="n">
        <v>9</v>
      </c>
      <c r="F9" s="1" t="n">
        <v>2</v>
      </c>
      <c r="H9" s="1" t="n">
        <v>3</v>
      </c>
      <c r="M9" s="1" t="n">
        <v>1.2</v>
      </c>
      <c r="N9" s="1" t="n">
        <v>1.1</v>
      </c>
      <c r="O9" s="1" t="n">
        <v>1</v>
      </c>
      <c r="P9" s="1" t="n">
        <v>1</v>
      </c>
      <c r="Q9" s="1" t="n">
        <v>1</v>
      </c>
      <c r="S9" s="1" t="s">
        <v>31</v>
      </c>
      <c r="T9" s="1" t="n">
        <f aca="false">$C9*$M9*$Q9-1.5*$D9*$N9</f>
        <v>-0.600000000000001</v>
      </c>
      <c r="U9" s="1" t="n">
        <f aca="false">$E9*$O9-2*($F9*$P9+H9)</f>
        <v>-1</v>
      </c>
      <c r="V9" s="5" t="n">
        <f aca="false">IF($U9&lt;0,$U9*1.5,$U9*3)</f>
        <v>-1.5</v>
      </c>
      <c r="W9" s="1" t="n">
        <f aca="false">(G9+I9+K9)*2-(J9+L9)*3</f>
        <v>0</v>
      </c>
      <c r="X9" s="1" t="n">
        <f aca="false">T9+V9+W9</f>
        <v>-2.1</v>
      </c>
      <c r="Y9" s="2" t="n">
        <f aca="false">X9/(C9+D9*1.5+(E9+F9+H9+J9+L9)*3+(G9+I9+K9)*2)</f>
        <v>-0.0276315789473684</v>
      </c>
      <c r="Z9" s="1" t="str">
        <f aca="false">IF(S9="","",IF(S9="分","分",IF(X9=0,"分",IF(S9="攻",IF(X9&gt;0,"一致","不一致"),IF(X9&gt;=0,"不一致","一致")))))</f>
        <v>一致</v>
      </c>
      <c r="AA9" s="2" t="n">
        <f aca="false">IF(S9="","",ABS(Y9))</f>
        <v>0.0276315789473684</v>
      </c>
      <c r="AB9" s="1" t="n">
        <f aca="false">AC9-AD9</f>
        <v>-1</v>
      </c>
      <c r="AC9" s="1" t="n">
        <v>4</v>
      </c>
      <c r="AD9" s="1" t="n">
        <v>5</v>
      </c>
    </row>
    <row r="10" customFormat="false" ht="12.8" hidden="false" customHeight="false" outlineLevel="0" collapsed="false">
      <c r="A10" s="1" t="n">
        <v>9</v>
      </c>
      <c r="B10" s="1" t="s">
        <v>39</v>
      </c>
      <c r="C10" s="1" t="n">
        <v>19.5</v>
      </c>
      <c r="D10" s="1" t="n">
        <v>19</v>
      </c>
      <c r="E10" s="1" t="n">
        <v>6</v>
      </c>
      <c r="H10" s="1" t="n">
        <v>1</v>
      </c>
      <c r="J10" s="1" t="n">
        <v>1</v>
      </c>
      <c r="M10" s="1" t="n">
        <v>1.2</v>
      </c>
      <c r="N10" s="1" t="n">
        <v>1.1</v>
      </c>
      <c r="O10" s="1" t="n">
        <v>1</v>
      </c>
      <c r="P10" s="1" t="n">
        <v>1</v>
      </c>
      <c r="Q10" s="1" t="n">
        <v>1</v>
      </c>
      <c r="R10" s="1" t="s">
        <v>40</v>
      </c>
      <c r="S10" s="1" t="s">
        <v>31</v>
      </c>
      <c r="T10" s="1" t="n">
        <f aca="false">$C10*$M10*$Q10-1.5*$D10*$N10</f>
        <v>-7.95</v>
      </c>
      <c r="U10" s="1" t="n">
        <f aca="false">$E10*$O10-2*($F10*$P10+H10)</f>
        <v>4</v>
      </c>
      <c r="V10" s="5" t="n">
        <f aca="false">IF($U10&lt;0,$U10*1.5,$U10*3)</f>
        <v>12</v>
      </c>
      <c r="W10" s="1" t="n">
        <f aca="false">(G10+I10+K10)*2-(J10+L10)*3</f>
        <v>-3</v>
      </c>
      <c r="X10" s="1" t="n">
        <f aca="false">T10+V10+W10</f>
        <v>1.05</v>
      </c>
      <c r="Y10" s="2" t="n">
        <f aca="false">X10/(C10+D10*1.5+(E10+F10+H10+J10+L10)*3+(G10+I10+K10)*2)</f>
        <v>0.0145833333333333</v>
      </c>
      <c r="Z10" s="1" t="str">
        <f aca="false">IF(S10="","",IF(S10="分","分",IF(X10=0,"分",IF(S10="攻",IF(X10&gt;0,"一致","不一致"),IF(X10&gt;=0,"不一致","一致")))))</f>
        <v>不一致</v>
      </c>
      <c r="AA10" s="2" t="n">
        <f aca="false">IF(S10="","",ABS(Y10))</f>
        <v>0.0145833333333333</v>
      </c>
      <c r="AB10" s="1" t="n">
        <f aca="false">AC10-AD10</f>
        <v>0</v>
      </c>
      <c r="AC10" s="1" t="n">
        <v>5</v>
      </c>
      <c r="AD10" s="1" t="n">
        <v>5</v>
      </c>
    </row>
    <row r="11" customFormat="false" ht="12.8" hidden="false" customHeight="false" outlineLevel="0" collapsed="false">
      <c r="A11" s="1" t="n">
        <v>10</v>
      </c>
      <c r="B11" s="1" t="s">
        <v>41</v>
      </c>
      <c r="C11" s="1" t="n">
        <v>16</v>
      </c>
      <c r="D11" s="1" t="n">
        <v>10</v>
      </c>
      <c r="E11" s="1" t="n">
        <v>6</v>
      </c>
      <c r="F11" s="1" t="n">
        <v>4</v>
      </c>
      <c r="M11" s="1" t="n">
        <v>1</v>
      </c>
      <c r="N11" s="1" t="n">
        <v>1</v>
      </c>
      <c r="O11" s="1" t="n">
        <v>1</v>
      </c>
      <c r="P11" s="1" t="n">
        <v>1</v>
      </c>
      <c r="Q11" s="1" t="n">
        <v>0.5</v>
      </c>
      <c r="R11" s="9" t="s">
        <v>42</v>
      </c>
      <c r="S11" s="1" t="s">
        <v>31</v>
      </c>
      <c r="T11" s="1" t="n">
        <f aca="false">$C11*$M11*$Q11-1.5*$D11*$N11</f>
        <v>-7</v>
      </c>
      <c r="U11" s="1" t="n">
        <f aca="false">$E11*$O11-2*($F11*$P11+H11)</f>
        <v>-2</v>
      </c>
      <c r="V11" s="5" t="n">
        <f aca="false">IF($U11&lt;0,$U11*1.5,$U11*3)</f>
        <v>-3</v>
      </c>
      <c r="W11" s="1" t="n">
        <f aca="false">(G11+I11+K11)*2-(J11+L11)*3</f>
        <v>0</v>
      </c>
      <c r="X11" s="1" t="n">
        <f aca="false">T11+V11+W11</f>
        <v>-10</v>
      </c>
      <c r="Y11" s="2" t="n">
        <f aca="false">X11/(C11+D11*1.5+(E11+F11+H11+J11+L11)*3+(G11+I11+K11)*2)</f>
        <v>-0.163934426229508</v>
      </c>
      <c r="Z11" s="1" t="str">
        <f aca="false">IF(S11="","",IF(S11="分","分",IF(X11=0,"分",IF(S11="攻",IF(X11&gt;0,"一致","不一致"),IF(X11&gt;=0,"不一致","一致")))))</f>
        <v>一致</v>
      </c>
      <c r="AA11" s="2" t="n">
        <f aca="false">IF(S11="","",ABS(Y11))</f>
        <v>0.163934426229508</v>
      </c>
      <c r="AB11" s="1" t="n">
        <f aca="false">AC11-AD11</f>
        <v>2</v>
      </c>
      <c r="AC11" s="1" t="n">
        <v>4</v>
      </c>
      <c r="AD11" s="1" t="n">
        <v>2</v>
      </c>
    </row>
    <row r="12" customFormat="false" ht="12.8" hidden="false" customHeight="false" outlineLevel="0" collapsed="false">
      <c r="A12" s="1" t="n">
        <v>11</v>
      </c>
      <c r="B12" s="1" t="s">
        <v>43</v>
      </c>
      <c r="C12" s="1" t="n">
        <v>18</v>
      </c>
      <c r="D12" s="1" t="n">
        <v>12.5</v>
      </c>
      <c r="F12" s="1" t="n">
        <v>1</v>
      </c>
      <c r="I12" s="1" t="n">
        <v>1</v>
      </c>
      <c r="M12" s="1" t="n">
        <v>1.1</v>
      </c>
      <c r="N12" s="1" t="n">
        <v>1.1</v>
      </c>
      <c r="O12" s="1" t="n">
        <v>1</v>
      </c>
      <c r="P12" s="1" t="n">
        <v>1</v>
      </c>
      <c r="Q12" s="1" t="n">
        <v>1</v>
      </c>
      <c r="R12" s="1" t="s">
        <v>44</v>
      </c>
      <c r="S12" s="1" t="s">
        <v>33</v>
      </c>
      <c r="T12" s="1" t="n">
        <f aca="false">$C12*$M12*$Q12-1.5*$D12*$N12</f>
        <v>-0.824999999999999</v>
      </c>
      <c r="U12" s="1" t="n">
        <f aca="false">$E12*$O12-2*($F12*$P12+H12)</f>
        <v>-2</v>
      </c>
      <c r="V12" s="5" t="n">
        <f aca="false">IF($U12&lt;0,$U12*1.5,$U12*3)</f>
        <v>-3</v>
      </c>
      <c r="W12" s="1" t="n">
        <f aca="false">(G12+I12+K12)*2-(J12+L12)*3</f>
        <v>2</v>
      </c>
      <c r="X12" s="1" t="n">
        <f aca="false">T12+V12+W12</f>
        <v>-1.825</v>
      </c>
      <c r="Y12" s="2" t="n">
        <f aca="false">X12/(C12+D12*1.5+(E12+F12+H12+J12+L12)*3+(G12+I12+K12)*2)</f>
        <v>-0.0437125748502994</v>
      </c>
      <c r="Z12" s="1" t="str">
        <f aca="false">IF(S12="","",IF(S12="分","分",IF(X12=0,"分",IF(S12="攻",IF(X12&gt;0,"一致","不一致"),IF(X12&gt;=0,"不一致","一致")))))</f>
        <v>不一致</v>
      </c>
      <c r="AA12" s="2" t="n">
        <f aca="false">IF(S12="","",ABS(Y12))</f>
        <v>0.0437125748502994</v>
      </c>
      <c r="AB12" s="1" t="n">
        <f aca="false">AC12-AD12</f>
        <v>-1</v>
      </c>
      <c r="AC12" s="1" t="n">
        <v>4</v>
      </c>
      <c r="AD12" s="1" t="n">
        <v>5</v>
      </c>
    </row>
    <row r="13" customFormat="false" ht="12.8" hidden="false" customHeight="false" outlineLevel="0" collapsed="false">
      <c r="A13" s="1" t="n">
        <v>12</v>
      </c>
      <c r="B13" s="1" t="s">
        <v>45</v>
      </c>
      <c r="C13" s="1" t="n">
        <v>12</v>
      </c>
      <c r="D13" s="1" t="n">
        <v>10</v>
      </c>
      <c r="E13" s="1" t="n">
        <v>5</v>
      </c>
      <c r="F13" s="1" t="n">
        <v>4</v>
      </c>
      <c r="J13" s="1" t="n">
        <v>1</v>
      </c>
      <c r="M13" s="1" t="n">
        <v>1.1</v>
      </c>
      <c r="N13" s="1" t="n">
        <v>1</v>
      </c>
      <c r="O13" s="1" t="n">
        <v>1</v>
      </c>
      <c r="P13" s="1" t="n">
        <v>1</v>
      </c>
      <c r="Q13" s="1" t="n">
        <v>1</v>
      </c>
      <c r="S13" s="1" t="s">
        <v>31</v>
      </c>
      <c r="T13" s="1" t="n">
        <f aca="false">$C13*$M13*$Q13-1.5*$D13*$N13</f>
        <v>-1.8</v>
      </c>
      <c r="U13" s="1" t="n">
        <f aca="false">$E13*$O13-2*($F13*$P13+H13)</f>
        <v>-3</v>
      </c>
      <c r="V13" s="5" t="n">
        <f aca="false">IF($U13&lt;0,$U13*1.5,$U13*3)</f>
        <v>-4.5</v>
      </c>
      <c r="W13" s="1" t="n">
        <f aca="false">(G13+I13+K13)*2-(J13+L13)*3</f>
        <v>-3</v>
      </c>
      <c r="X13" s="1" t="n">
        <f aca="false">T13+V13+W13</f>
        <v>-9.3</v>
      </c>
      <c r="Y13" s="2" t="n">
        <f aca="false">X13/(C13+D13*1.5+(E13+F13+H13+J13+L13)*3+(G13+I13+K13)*2)</f>
        <v>-0.163157894736842</v>
      </c>
      <c r="Z13" s="1" t="str">
        <f aca="false">IF(S13="","",IF(S13="分","分",IF(X13=0,"分",IF(S13="攻",IF(X13&gt;0,"一致","不一致"),IF(X13&gt;=0,"不一致","一致")))))</f>
        <v>一致</v>
      </c>
      <c r="AA13" s="2" t="n">
        <f aca="false">IF(S13="","",ABS(Y13))</f>
        <v>0.163157894736842</v>
      </c>
      <c r="AB13" s="1" t="n">
        <f aca="false">AC13-AD13</f>
        <v>0</v>
      </c>
      <c r="AC13" s="1" t="n">
        <v>4</v>
      </c>
      <c r="AD13" s="1" t="n">
        <v>4</v>
      </c>
    </row>
    <row r="14" customFormat="false" ht="12.8" hidden="false" customHeight="false" outlineLevel="0" collapsed="false">
      <c r="A14" s="1" t="n">
        <v>13</v>
      </c>
      <c r="B14" s="1" t="s">
        <v>46</v>
      </c>
      <c r="C14" s="1" t="n">
        <v>20</v>
      </c>
      <c r="D14" s="1" t="n">
        <v>22</v>
      </c>
      <c r="E14" s="1" t="n">
        <v>4</v>
      </c>
      <c r="H14" s="1" t="n">
        <v>1</v>
      </c>
      <c r="M14" s="1" t="n">
        <v>1.2</v>
      </c>
      <c r="N14" s="1" t="n">
        <v>0.9</v>
      </c>
      <c r="O14" s="1" t="n">
        <v>1</v>
      </c>
      <c r="P14" s="1" t="n">
        <v>1</v>
      </c>
      <c r="Q14" s="1" t="n">
        <v>1</v>
      </c>
      <c r="S14" s="1" t="s">
        <v>33</v>
      </c>
      <c r="T14" s="1" t="n">
        <f aca="false">$C14*$M14*$Q14-1.5*$D14*$N14</f>
        <v>-5.7</v>
      </c>
      <c r="U14" s="1" t="n">
        <f aca="false">$E14*$O14-2*($F14*$P14+H14)</f>
        <v>2</v>
      </c>
      <c r="V14" s="5" t="n">
        <f aca="false">IF($U14&lt;0,$U14*1.5,$U14*3)</f>
        <v>6</v>
      </c>
      <c r="W14" s="1" t="n">
        <f aca="false">(G14+I14+K14)*2-(J14+L14)*3</f>
        <v>0</v>
      </c>
      <c r="X14" s="1" t="n">
        <f aca="false">T14+V14+W14</f>
        <v>0.300000000000001</v>
      </c>
      <c r="Y14" s="2" t="n">
        <f aca="false">X14/(C14+D14*1.5+(E14+F14+H14+J14+L14)*3+(G14+I14+K14)*2)</f>
        <v>0.00441176470588236</v>
      </c>
      <c r="Z14" s="1" t="str">
        <f aca="false">IF(S14="","",IF(S14="分","分",IF(X14=0,"分",IF(S14="攻",IF(X14&gt;0,"一致","不一致"),IF(X14&gt;=0,"不一致","一致")))))</f>
        <v>一致</v>
      </c>
      <c r="AA14" s="2" t="n">
        <f aca="false">IF(S14="","",ABS(Y14))</f>
        <v>0.00441176470588236</v>
      </c>
      <c r="AB14" s="1" t="n">
        <f aca="false">AC14-AD14</f>
        <v>1</v>
      </c>
      <c r="AC14" s="1" t="n">
        <v>4</v>
      </c>
      <c r="AD14" s="1" t="n">
        <v>3</v>
      </c>
    </row>
    <row r="15" customFormat="false" ht="12.8" hidden="false" customHeight="false" outlineLevel="0" collapsed="false">
      <c r="A15" s="1" t="n">
        <v>14</v>
      </c>
      <c r="B15" s="1" t="s">
        <v>47</v>
      </c>
      <c r="C15" s="1" t="n">
        <v>11</v>
      </c>
      <c r="D15" s="1" t="n">
        <v>16</v>
      </c>
      <c r="E15" s="1" t="n">
        <v>2</v>
      </c>
      <c r="G15" s="1" t="n">
        <v>2</v>
      </c>
      <c r="H15" s="1" t="n">
        <v>3</v>
      </c>
      <c r="I15" s="1" t="n">
        <v>1</v>
      </c>
      <c r="J15" s="1" t="n">
        <v>1</v>
      </c>
      <c r="M15" s="1" t="n">
        <v>1.2</v>
      </c>
      <c r="N15" s="1" t="n">
        <v>0.9</v>
      </c>
      <c r="O15" s="1" t="n">
        <v>1</v>
      </c>
      <c r="P15" s="1" t="n">
        <v>1</v>
      </c>
      <c r="Q15" s="1" t="n">
        <v>1.5</v>
      </c>
      <c r="R15" s="10" t="s">
        <v>48</v>
      </c>
      <c r="S15" s="1" t="s">
        <v>33</v>
      </c>
      <c r="T15" s="1" t="n">
        <f aca="false">$C15*$M15*$Q15-1.5*$D15*$N15</f>
        <v>-1.8</v>
      </c>
      <c r="U15" s="1" t="n">
        <f aca="false">$E15*$O15-2*($F15*$P15+H15)</f>
        <v>-4</v>
      </c>
      <c r="V15" s="5" t="n">
        <f aca="false">IF($U15&lt;0,$U15*1.5,$U15*3)</f>
        <v>-6</v>
      </c>
      <c r="W15" s="1" t="n">
        <f aca="false">(G15+I15+K15)*2-(J15+L15)*3</f>
        <v>3</v>
      </c>
      <c r="X15" s="1" t="n">
        <f aca="false">T15+V15+W15</f>
        <v>-4.8</v>
      </c>
      <c r="Y15" s="2" t="n">
        <f aca="false">X15/(C15+D15*1.5+(E15+F15+H15+J15+L15)*3+(G15+I15+K15)*2)</f>
        <v>-0.0813559322033899</v>
      </c>
      <c r="Z15" s="1" t="str">
        <f aca="false">IF(S15="","",IF(S15="分","分",IF(X15=0,"分",IF(S15="攻",IF(X15&gt;0,"一致","不一致"),IF(X15&gt;=0,"不一致","一致")))))</f>
        <v>不一致</v>
      </c>
      <c r="AA15" s="2" t="n">
        <f aca="false">IF(S15="","",ABS(Y15))</f>
        <v>0.0813559322033899</v>
      </c>
      <c r="AB15" s="1" t="n">
        <f aca="false">AC15-AD15</f>
        <v>2</v>
      </c>
      <c r="AC15" s="1" t="n">
        <v>5</v>
      </c>
      <c r="AD15" s="1" t="n">
        <v>3</v>
      </c>
    </row>
    <row r="16" customFormat="false" ht="12.8" hidden="false" customHeight="false" outlineLevel="0" collapsed="false">
      <c r="A16" s="1" t="n">
        <v>15</v>
      </c>
      <c r="B16" s="1" t="s">
        <v>49</v>
      </c>
      <c r="C16" s="1" t="n">
        <v>13.5</v>
      </c>
      <c r="D16" s="1" t="n">
        <v>9</v>
      </c>
      <c r="E16" s="1" t="n">
        <v>9</v>
      </c>
      <c r="F16" s="1" t="n">
        <v>3</v>
      </c>
      <c r="I16" s="1" t="n">
        <v>1</v>
      </c>
      <c r="J16" s="1" t="n">
        <v>2</v>
      </c>
      <c r="M16" s="1" t="n">
        <v>1</v>
      </c>
      <c r="N16" s="1" t="n">
        <v>1</v>
      </c>
      <c r="O16" s="1" t="n">
        <v>1</v>
      </c>
      <c r="P16" s="1" t="n">
        <v>1</v>
      </c>
      <c r="Q16" s="1" t="n">
        <v>1</v>
      </c>
      <c r="S16" s="1" t="s">
        <v>33</v>
      </c>
      <c r="T16" s="1" t="n">
        <f aca="false">$C16*$M16*$Q16-1.5*$D16*$N16</f>
        <v>0</v>
      </c>
      <c r="U16" s="1" t="n">
        <f aca="false">$E16*$O16-2*($F16*$P16+H16)</f>
        <v>3</v>
      </c>
      <c r="V16" s="5" t="n">
        <f aca="false">IF($U16&lt;0,$U16*1.5,$U16*3)</f>
        <v>9</v>
      </c>
      <c r="W16" s="1" t="n">
        <f aca="false">(G16+I16+K16)*2-(J16+L16)*3</f>
        <v>-4</v>
      </c>
      <c r="X16" s="1" t="n">
        <f aca="false">T16+V16+W16</f>
        <v>5</v>
      </c>
      <c r="Y16" s="2" t="n">
        <f aca="false">X16/(C16+D16*1.5+(E16+F16+H16+J16+L16)*3+(G16+I16+K16)*2)</f>
        <v>0.0704225352112676</v>
      </c>
      <c r="Z16" s="1" t="str">
        <f aca="false">IF(S16="","",IF(S16="分","分",IF(X16=0,"分",IF(S16="攻",IF(X16&gt;0,"一致","不一致"),IF(X16&gt;=0,"不一致","一致")))))</f>
        <v>一致</v>
      </c>
      <c r="AA16" s="2" t="n">
        <f aca="false">IF(S16="","",ABS(Y16))</f>
        <v>0.0704225352112676</v>
      </c>
      <c r="AB16" s="1" t="n">
        <f aca="false">AC16-AD16</f>
        <v>0</v>
      </c>
      <c r="AC16" s="1" t="n">
        <v>3</v>
      </c>
      <c r="AD16" s="1" t="n">
        <v>3</v>
      </c>
    </row>
    <row r="17" customFormat="false" ht="12.8" hidden="false" customHeight="false" outlineLevel="0" collapsed="false">
      <c r="A17" s="1" t="n">
        <v>16</v>
      </c>
      <c r="B17" s="1" t="s">
        <v>50</v>
      </c>
      <c r="C17" s="1" t="n">
        <v>20</v>
      </c>
      <c r="D17" s="1" t="n">
        <v>18</v>
      </c>
      <c r="E17" s="1" t="n">
        <v>6</v>
      </c>
      <c r="F17" s="1" t="n">
        <v>3</v>
      </c>
      <c r="H17" s="1" t="n">
        <v>2</v>
      </c>
      <c r="M17" s="1" t="n">
        <v>1</v>
      </c>
      <c r="N17" s="1" t="n">
        <v>0.9</v>
      </c>
      <c r="O17" s="1" t="n">
        <v>1</v>
      </c>
      <c r="P17" s="1" t="n">
        <v>1</v>
      </c>
      <c r="Q17" s="1" t="n">
        <v>1</v>
      </c>
      <c r="S17" s="1" t="s">
        <v>33</v>
      </c>
      <c r="T17" s="1" t="n">
        <f aca="false">$C17*$M17*$Q17-1.5*$D17*$N17</f>
        <v>-4.3</v>
      </c>
      <c r="U17" s="1" t="n">
        <f aca="false">$E17*$O17-2*($F17*$P17+H17)</f>
        <v>-4</v>
      </c>
      <c r="V17" s="5" t="n">
        <f aca="false">IF($U17&lt;0,$U17*1.5,$U17*3)</f>
        <v>-6</v>
      </c>
      <c r="W17" s="1" t="n">
        <f aca="false">(G17+I17+K17)*2-(J17+L17)*3</f>
        <v>0</v>
      </c>
      <c r="X17" s="1" t="n">
        <f aca="false">T17+V17+W17</f>
        <v>-10.3</v>
      </c>
      <c r="Y17" s="2" t="n">
        <f aca="false">X17/(C17+D17*1.5+(E17+F17+H17+J17+L17)*3+(G17+I17+K17)*2)</f>
        <v>-0.12875</v>
      </c>
      <c r="Z17" s="1" t="str">
        <f aca="false">IF(S17="","",IF(S17="分","分",IF(X17=0,"分",IF(S17="攻",IF(X17&gt;0,"一致","不一致"),IF(X17&gt;=0,"不一致","一致")))))</f>
        <v>不一致</v>
      </c>
      <c r="AA17" s="2" t="n">
        <f aca="false">IF(S17="","",ABS(Y17))</f>
        <v>0.12875</v>
      </c>
      <c r="AB17" s="1" t="n">
        <f aca="false">AC17-AD17</f>
        <v>1</v>
      </c>
      <c r="AC17" s="1" t="n">
        <v>4</v>
      </c>
      <c r="AD17" s="1" t="n">
        <v>3</v>
      </c>
    </row>
    <row r="18" customFormat="false" ht="12.8" hidden="false" customHeight="false" outlineLevel="0" collapsed="false">
      <c r="A18" s="1" t="n">
        <v>17</v>
      </c>
      <c r="B18" s="1" t="s">
        <v>51</v>
      </c>
      <c r="C18" s="1" t="n">
        <v>12</v>
      </c>
      <c r="D18" s="1" t="n">
        <v>7.5</v>
      </c>
      <c r="E18" s="1" t="n">
        <v>7</v>
      </c>
      <c r="F18" s="1" t="n">
        <v>3</v>
      </c>
      <c r="G18" s="1" t="n">
        <v>5</v>
      </c>
      <c r="H18" s="1" t="n">
        <v>1</v>
      </c>
      <c r="I18" s="1" t="n">
        <v>1</v>
      </c>
      <c r="M18" s="1" t="n">
        <v>0.9</v>
      </c>
      <c r="N18" s="1" t="n">
        <v>1</v>
      </c>
      <c r="O18" s="1" t="n">
        <v>1</v>
      </c>
      <c r="P18" s="1" t="n">
        <v>1</v>
      </c>
      <c r="Q18" s="1" t="n">
        <v>0.5</v>
      </c>
      <c r="R18" s="9" t="s">
        <v>52</v>
      </c>
      <c r="S18" s="1" t="s">
        <v>31</v>
      </c>
      <c r="T18" s="1" t="n">
        <f aca="false">$C18*$M18*$Q18-1.5*$D18*$N18</f>
        <v>-5.85</v>
      </c>
      <c r="U18" s="1" t="n">
        <f aca="false">$E18*$O18-2*($F18*$P18+H18)</f>
        <v>-1</v>
      </c>
      <c r="V18" s="5" t="n">
        <f aca="false">IF($U18&lt;0,$U18*1.5,$U18*3)</f>
        <v>-1.5</v>
      </c>
      <c r="W18" s="1" t="n">
        <f aca="false">(G18+I18+K18)*2-(J18+L18)*3</f>
        <v>12</v>
      </c>
      <c r="X18" s="1" t="n">
        <f aca="false">T18+V18+W18</f>
        <v>4.65</v>
      </c>
      <c r="Y18" s="2" t="n">
        <f aca="false">X18/(C18+D18*1.5+(E18+F18+H18+J18+L18)*3+(G18+I18+K18)*2)</f>
        <v>0.0681318681318681</v>
      </c>
      <c r="Z18" s="1" t="str">
        <f aca="false">IF(S18="","",IF(S18="分","分",IF(X18=0,"分",IF(S18="攻",IF(X18&gt;0,"一致","不一致"),IF(X18&gt;=0,"不一致","一致")))))</f>
        <v>不一致</v>
      </c>
      <c r="AA18" s="2" t="n">
        <f aca="false">IF(S18="","",ABS(Y18))</f>
        <v>0.0681318681318681</v>
      </c>
      <c r="AB18" s="1" t="n">
        <f aca="false">AC18-AD18</f>
        <v>2</v>
      </c>
      <c r="AC18" s="1" t="n">
        <v>4</v>
      </c>
      <c r="AD18" s="1" t="n">
        <v>2</v>
      </c>
    </row>
    <row r="19" customFormat="false" ht="12.8" hidden="false" customHeight="false" outlineLevel="0" collapsed="false">
      <c r="A19" s="1" t="n">
        <v>18</v>
      </c>
      <c r="B19" s="1" t="s">
        <v>53</v>
      </c>
      <c r="C19" s="1" t="n">
        <v>20</v>
      </c>
      <c r="D19" s="1" t="n">
        <v>16</v>
      </c>
      <c r="E19" s="1" t="n">
        <v>6</v>
      </c>
      <c r="F19" s="1" t="n">
        <v>2</v>
      </c>
      <c r="H19" s="1" t="n">
        <v>2</v>
      </c>
      <c r="J19" s="1" t="n">
        <v>1</v>
      </c>
      <c r="M19" s="1" t="n">
        <v>1.1</v>
      </c>
      <c r="N19" s="1" t="n">
        <v>0.9</v>
      </c>
      <c r="O19" s="1" t="n">
        <v>1</v>
      </c>
      <c r="P19" s="1" t="n">
        <v>1</v>
      </c>
      <c r="Q19" s="1" t="n">
        <v>0.75</v>
      </c>
      <c r="R19" s="11" t="s">
        <v>54</v>
      </c>
      <c r="S19" s="1" t="s">
        <v>31</v>
      </c>
      <c r="T19" s="1" t="n">
        <f aca="false">$C19*$M19*$Q19-1.5*$D19*$N19</f>
        <v>-5.1</v>
      </c>
      <c r="U19" s="1" t="n">
        <f aca="false">$E19*$O19-2*($F19*$P19+H19)</f>
        <v>-2</v>
      </c>
      <c r="V19" s="5" t="n">
        <f aca="false">IF($U19&lt;0,$U19*1.5,$U19*3)</f>
        <v>-3</v>
      </c>
      <c r="W19" s="1" t="n">
        <f aca="false">(G19+I19+K19)*2-(J19+L19)*3</f>
        <v>-3</v>
      </c>
      <c r="X19" s="1" t="n">
        <f aca="false">T19+V19+W19</f>
        <v>-11.1</v>
      </c>
      <c r="Y19" s="2" t="n">
        <f aca="false">X19/(C19+D19*1.5+(E19+F19+H19+J19+L19)*3+(G19+I19+K19)*2)</f>
        <v>-0.144155844155844</v>
      </c>
      <c r="Z19" s="1" t="str">
        <f aca="false">IF(S19="","",IF(S19="分","分",IF(X19=0,"分",IF(S19="攻",IF(X19&gt;0,"一致","不一致"),IF(X19&gt;=0,"不一致","一致")))))</f>
        <v>一致</v>
      </c>
      <c r="AA19" s="2" t="n">
        <f aca="false">IF(S19="","",ABS(Y19))</f>
        <v>0.144155844155844</v>
      </c>
      <c r="AB19" s="1" t="n">
        <f aca="false">AC19-AD19</f>
        <v>0</v>
      </c>
      <c r="AC19" s="1" t="n">
        <v>3</v>
      </c>
      <c r="AD19" s="1" t="n">
        <v>3</v>
      </c>
    </row>
    <row r="20" customFormat="false" ht="12.8" hidden="false" customHeight="false" outlineLevel="0" collapsed="false">
      <c r="A20" s="1" t="n">
        <v>19</v>
      </c>
      <c r="B20" s="1" t="s">
        <v>55</v>
      </c>
      <c r="C20" s="1" t="n">
        <v>8</v>
      </c>
      <c r="D20" s="1" t="n">
        <v>37</v>
      </c>
      <c r="E20" s="1" t="n">
        <v>10</v>
      </c>
      <c r="F20" s="1" t="n">
        <v>2</v>
      </c>
      <c r="H20" s="1" t="n">
        <v>5</v>
      </c>
      <c r="I20" s="1" t="n">
        <v>1</v>
      </c>
      <c r="M20" s="12" t="n">
        <v>1.2</v>
      </c>
      <c r="N20" s="1" t="n">
        <v>0.8</v>
      </c>
      <c r="O20" s="1" t="n">
        <v>0.5</v>
      </c>
      <c r="P20" s="1" t="n">
        <v>1</v>
      </c>
      <c r="Q20" s="1" t="n">
        <v>1</v>
      </c>
      <c r="R20" s="1" t="s">
        <v>56</v>
      </c>
      <c r="S20" s="1" t="s">
        <v>31</v>
      </c>
      <c r="T20" s="1" t="n">
        <f aca="false">$C20*$M20*$Q20-1.5*$D20*$N20</f>
        <v>-34.8</v>
      </c>
      <c r="U20" s="1" t="n">
        <f aca="false">$E20*$O20-2*($F20*$P20+H20)</f>
        <v>-9</v>
      </c>
      <c r="V20" s="5" t="n">
        <f aca="false">IF($U20&lt;0,$U20*1.5,$U20*3)</f>
        <v>-13.5</v>
      </c>
      <c r="W20" s="1" t="n">
        <f aca="false">(G20+I20+K20)*2-(J20+L20)*3</f>
        <v>2</v>
      </c>
      <c r="X20" s="1" t="n">
        <f aca="false">T20+V20+W20</f>
        <v>-46.3</v>
      </c>
      <c r="Y20" s="2" t="n">
        <f aca="false">X20/(C20+D20*1.5+(E20+F20+H20+J20+L20)*3+(G20+I20+K20)*2)</f>
        <v>-0.397424892703863</v>
      </c>
      <c r="Z20" s="1" t="str">
        <f aca="false">IF(S20="","",IF(S20="分","分",IF(X20=0,"分",IF(S20="攻",IF(X20&gt;0,"一致","不一致"),IF(X20&gt;=0,"不一致","一致")))))</f>
        <v>一致</v>
      </c>
      <c r="AA20" s="2" t="n">
        <f aca="false">IF(S20="","",ABS(Y20))</f>
        <v>0.397424892703863</v>
      </c>
      <c r="AB20" s="1" t="n">
        <f aca="false">AC20-AD20</f>
        <v>3</v>
      </c>
      <c r="AC20" s="1" t="n">
        <v>5</v>
      </c>
      <c r="AD20" s="1" t="n">
        <v>2</v>
      </c>
    </row>
    <row r="21" customFormat="false" ht="12.8" hidden="false" customHeight="false" outlineLevel="0" collapsed="false">
      <c r="A21" s="1" t="n">
        <v>20</v>
      </c>
      <c r="B21" s="1" t="n">
        <v>84</v>
      </c>
      <c r="C21" s="1" t="n">
        <v>17</v>
      </c>
      <c r="D21" s="1" t="n">
        <v>13</v>
      </c>
      <c r="E21" s="1" t="n">
        <v>11</v>
      </c>
      <c r="H21" s="1" t="n">
        <v>5</v>
      </c>
      <c r="M21" s="1" t="n">
        <v>1</v>
      </c>
      <c r="N21" s="1" t="n">
        <v>1</v>
      </c>
      <c r="O21" s="1" t="n">
        <v>1</v>
      </c>
      <c r="P21" s="1" t="n">
        <v>1</v>
      </c>
      <c r="Q21" s="1" t="n">
        <v>1</v>
      </c>
      <c r="S21" s="1" t="s">
        <v>31</v>
      </c>
      <c r="T21" s="1" t="n">
        <f aca="false">$C21*$M21*$Q21-1.5*$D21*$N21</f>
        <v>-2.5</v>
      </c>
      <c r="U21" s="1" t="n">
        <f aca="false">$E21*$O21-2*($F21*$P21+H21)</f>
        <v>1</v>
      </c>
      <c r="V21" s="5" t="n">
        <f aca="false">IF($U21&lt;0,$U21*1.5,$U21*3)</f>
        <v>3</v>
      </c>
      <c r="W21" s="1" t="n">
        <f aca="false">(G21+I21+K21)*2-(J21+L21)*3</f>
        <v>0</v>
      </c>
      <c r="X21" s="1" t="n">
        <f aca="false">T21+V21+W21</f>
        <v>0.5</v>
      </c>
      <c r="Y21" s="2" t="n">
        <f aca="false">X21/(C21+D21*1.5+(E21+F21+H21+J21+L21)*3+(G21+I21+K21)*2)</f>
        <v>0.00591715976331361</v>
      </c>
      <c r="Z21" s="1" t="str">
        <f aca="false">IF(S21="","",IF(S21="分","分",IF(X21=0,"分",IF(S21="攻",IF(X21&gt;0,"一致","不一致"),IF(X21&gt;=0,"不一致","一致")))))</f>
        <v>不一致</v>
      </c>
      <c r="AA21" s="2" t="n">
        <f aca="false">IF(S21="","",ABS(Y21))</f>
        <v>0.00591715976331361</v>
      </c>
      <c r="AB21" s="1" t="n">
        <f aca="false">AC21-AD21</f>
        <v>2</v>
      </c>
      <c r="AC21" s="1" t="n">
        <v>4</v>
      </c>
      <c r="AD21" s="1" t="n">
        <v>2</v>
      </c>
    </row>
    <row r="22" customFormat="false" ht="12.8" hidden="false" customHeight="false" outlineLevel="0" collapsed="false">
      <c r="A22" s="1" t="n">
        <v>21</v>
      </c>
      <c r="B22" s="1" t="s">
        <v>57</v>
      </c>
      <c r="C22" s="1" t="n">
        <v>16</v>
      </c>
      <c r="D22" s="1" t="n">
        <v>10</v>
      </c>
      <c r="E22" s="1" t="n">
        <v>6</v>
      </c>
      <c r="F22" s="1" t="n">
        <v>2</v>
      </c>
      <c r="H22" s="1" t="n">
        <v>2</v>
      </c>
      <c r="I22" s="1" t="n">
        <v>1</v>
      </c>
      <c r="K22" s="1" t="n">
        <v>3</v>
      </c>
      <c r="M22" s="1" t="n">
        <v>1</v>
      </c>
      <c r="N22" s="1" t="n">
        <v>1.2</v>
      </c>
      <c r="O22" s="1" t="n">
        <v>0.5</v>
      </c>
      <c r="P22" s="1" t="n">
        <v>1</v>
      </c>
      <c r="Q22" s="1" t="n">
        <v>1</v>
      </c>
      <c r="R22" s="1" t="s">
        <v>58</v>
      </c>
      <c r="S22" s="1" t="s">
        <v>33</v>
      </c>
      <c r="T22" s="1" t="n">
        <f aca="false">$C22*$M22*$Q22-1.5*$D22*$N22</f>
        <v>-2</v>
      </c>
      <c r="U22" s="1" t="n">
        <f aca="false">$E22*$O22-2*($F22*$P22+H22)</f>
        <v>-5</v>
      </c>
      <c r="V22" s="5" t="n">
        <f aca="false">IF($U22&lt;0,$U22*1.5,$U22*3)</f>
        <v>-7.5</v>
      </c>
      <c r="W22" s="1" t="n">
        <f aca="false">(G22+I22+K22)*2-(J22+L22)*3</f>
        <v>8</v>
      </c>
      <c r="X22" s="1" t="n">
        <f aca="false">T22+V22+W22</f>
        <v>-1.5</v>
      </c>
      <c r="Y22" s="2" t="n">
        <f aca="false">X22/(C22+D22*1.5+(E22+F22+H22+J22+L22)*3+(G22+I22+K22)*2)</f>
        <v>-0.0217391304347826</v>
      </c>
      <c r="Z22" s="1" t="str">
        <f aca="false">IF(S22="","",IF(S22="分","分",IF(X22=0,"分",IF(S22="攻",IF(X22&gt;0,"一致","不一致"),IF(X22&gt;=0,"不一致","一致")))))</f>
        <v>不一致</v>
      </c>
      <c r="AA22" s="2" t="n">
        <f aca="false">IF(S22="","",ABS(Y22))</f>
        <v>0.0217391304347826</v>
      </c>
      <c r="AB22" s="1" t="n">
        <f aca="false">AC22-AD22</f>
        <v>0</v>
      </c>
      <c r="AC22" s="1" t="n">
        <v>3</v>
      </c>
      <c r="AD22" s="1" t="n">
        <v>3</v>
      </c>
    </row>
    <row r="23" customFormat="false" ht="12.8" hidden="false" customHeight="false" outlineLevel="0" collapsed="false">
      <c r="A23" s="1" t="n">
        <v>22</v>
      </c>
      <c r="B23" s="1" t="s">
        <v>59</v>
      </c>
      <c r="C23" s="1" t="n">
        <v>12</v>
      </c>
      <c r="D23" s="1" t="n">
        <v>12</v>
      </c>
      <c r="E23" s="1" t="n">
        <v>3</v>
      </c>
      <c r="H23" s="1" t="n">
        <v>3</v>
      </c>
      <c r="I23" s="1" t="n">
        <v>1</v>
      </c>
      <c r="M23" s="1" t="n">
        <v>1.1</v>
      </c>
      <c r="N23" s="1" t="n">
        <v>1.1</v>
      </c>
      <c r="O23" s="1" t="n">
        <v>1</v>
      </c>
      <c r="P23" s="1" t="n">
        <v>1</v>
      </c>
      <c r="Q23" s="1" t="n">
        <v>1</v>
      </c>
      <c r="S23" s="1" t="s">
        <v>31</v>
      </c>
      <c r="T23" s="1" t="n">
        <f aca="false">$C23*$M23*$Q23-1.5*$D23*$N23</f>
        <v>-6.6</v>
      </c>
      <c r="U23" s="1" t="n">
        <f aca="false">$E23*$O23-2*($F23*$P23+H23)</f>
        <v>-3</v>
      </c>
      <c r="V23" s="5" t="n">
        <f aca="false">IF($U23&lt;0,$U23*1.5,$U23*3)</f>
        <v>-4.5</v>
      </c>
      <c r="W23" s="1" t="n">
        <f aca="false">(G23+I23+K23)*2-(J23+L23)*3</f>
        <v>2</v>
      </c>
      <c r="X23" s="1" t="n">
        <f aca="false">T23+V23+W23</f>
        <v>-9.1</v>
      </c>
      <c r="Y23" s="2" t="n">
        <f aca="false">X23/(C23+D23*1.5+(E23+F23+H23+J23+L23)*3+(G23+I23+K23)*2)</f>
        <v>-0.182</v>
      </c>
      <c r="Z23" s="1" t="str">
        <f aca="false">IF(S23="","",IF(S23="分","分",IF(X23=0,"分",IF(S23="攻",IF(X23&gt;0,"一致","不一致"),IF(X23&gt;=0,"不一致","一致")))))</f>
        <v>一致</v>
      </c>
      <c r="AA23" s="2" t="n">
        <f aca="false">IF(S23="","",ABS(Y23))</f>
        <v>0.182</v>
      </c>
      <c r="AB23" s="1" t="n">
        <f aca="false">AC23-AD23</f>
        <v>0</v>
      </c>
      <c r="AC23" s="1" t="n">
        <v>5</v>
      </c>
      <c r="AD23" s="1" t="n">
        <v>5</v>
      </c>
    </row>
    <row r="24" customFormat="false" ht="12.8" hidden="false" customHeight="false" outlineLevel="0" collapsed="false">
      <c r="A24" s="1" t="n">
        <v>23</v>
      </c>
      <c r="B24" s="1" t="s">
        <v>60</v>
      </c>
      <c r="C24" s="1" t="n">
        <v>21</v>
      </c>
      <c r="D24" s="1" t="n">
        <v>22</v>
      </c>
      <c r="H24" s="1" t="n">
        <v>1</v>
      </c>
      <c r="M24" s="1" t="n">
        <v>1.2</v>
      </c>
      <c r="N24" s="1" t="n">
        <v>1</v>
      </c>
      <c r="O24" s="1" t="n">
        <v>1</v>
      </c>
      <c r="P24" s="1" t="n">
        <v>1</v>
      </c>
      <c r="Q24" s="1" t="n">
        <v>1</v>
      </c>
      <c r="R24" s="1" t="s">
        <v>61</v>
      </c>
      <c r="S24" s="1" t="s">
        <v>31</v>
      </c>
      <c r="T24" s="1" t="n">
        <f aca="false">$C24*$M24*$Q24-1.5*$D24*$N24</f>
        <v>-7.8</v>
      </c>
      <c r="U24" s="1" t="n">
        <f aca="false">$E24*$O24-2*($F24*$P24+H24)</f>
        <v>-2</v>
      </c>
      <c r="V24" s="5" t="n">
        <f aca="false">IF($U24&lt;0,$U24*1.5,$U24*3)</f>
        <v>-3</v>
      </c>
      <c r="W24" s="1" t="n">
        <f aca="false">(G24+I24+K24)*2-(J24+L24)*3</f>
        <v>0</v>
      </c>
      <c r="X24" s="1" t="n">
        <f aca="false">T24+V24+W24</f>
        <v>-10.8</v>
      </c>
      <c r="Y24" s="2" t="n">
        <f aca="false">X24/(C24+D24*1.5+(E24+F24+H24+J24+L24)*3+(G24+I24+K24)*2)</f>
        <v>-0.189473684210526</v>
      </c>
      <c r="Z24" s="1" t="str">
        <f aca="false">IF(S24="","",IF(S24="分","分",IF(X24=0,"分",IF(S24="攻",IF(X24&gt;0,"一致","不一致"),IF(X24&gt;=0,"不一致","一致")))))</f>
        <v>一致</v>
      </c>
      <c r="AA24" s="2" t="n">
        <f aca="false">IF(S24="","",ABS(Y24))</f>
        <v>0.189473684210526</v>
      </c>
      <c r="AB24" s="1" t="n">
        <f aca="false">AC24-AD24</f>
        <v>2</v>
      </c>
      <c r="AC24" s="1" t="n">
        <v>5</v>
      </c>
      <c r="AD24" s="1" t="n">
        <v>3</v>
      </c>
    </row>
    <row r="25" customFormat="false" ht="12.8" hidden="false" customHeight="false" outlineLevel="0" collapsed="false">
      <c r="A25" s="1" t="n">
        <v>24</v>
      </c>
      <c r="B25" s="1" t="s">
        <v>62</v>
      </c>
      <c r="C25" s="13" t="n">
        <v>18</v>
      </c>
      <c r="D25" s="1" t="n">
        <v>18</v>
      </c>
      <c r="E25" s="1" t="n">
        <v>4</v>
      </c>
      <c r="H25" s="1" t="n">
        <v>2</v>
      </c>
      <c r="I25" s="1" t="n">
        <v>2</v>
      </c>
      <c r="J25" s="1" t="n">
        <v>2</v>
      </c>
      <c r="M25" s="1" t="n">
        <v>1.2</v>
      </c>
      <c r="N25" s="1" t="n">
        <v>1</v>
      </c>
      <c r="O25" s="1" t="n">
        <v>1</v>
      </c>
      <c r="P25" s="1" t="n">
        <v>1</v>
      </c>
      <c r="Q25" s="1" t="n">
        <v>0.5</v>
      </c>
      <c r="R25" s="9" t="s">
        <v>63</v>
      </c>
      <c r="S25" s="1" t="s">
        <v>31</v>
      </c>
      <c r="T25" s="1" t="n">
        <f aca="false">$C25*$M25*$Q25-1.5*$D25*$N25</f>
        <v>-16.2</v>
      </c>
      <c r="U25" s="1" t="n">
        <f aca="false">$E25*$O25-2*($F25*$P25+H25)</f>
        <v>0</v>
      </c>
      <c r="V25" s="5" t="n">
        <f aca="false">IF($U25&lt;0,$U25*1.5,$U25*3)</f>
        <v>0</v>
      </c>
      <c r="W25" s="1" t="n">
        <f aca="false">(G25+I25+K25)*2-(J25+L25)*3</f>
        <v>-2</v>
      </c>
      <c r="X25" s="1" t="n">
        <f aca="false">T25+V25+W25</f>
        <v>-18.2</v>
      </c>
      <c r="Y25" s="2" t="n">
        <f aca="false">X25/(C25+D25*1.5+(E25+F25+H25+J25+L25)*3+(G25+I25+K25)*2)</f>
        <v>-0.249315068493151</v>
      </c>
      <c r="Z25" s="1" t="str">
        <f aca="false">IF(S25="","",IF(S25="分","分",IF(X25=0,"分",IF(S25="攻",IF(X25&gt;0,"一致","不一致"),IF(X25&gt;=0,"不一致","一致")))))</f>
        <v>一致</v>
      </c>
      <c r="AA25" s="2" t="n">
        <f aca="false">IF(S25="","",ABS(Y25))</f>
        <v>0.249315068493151</v>
      </c>
      <c r="AB25" s="1" t="n">
        <f aca="false">AC25-AD25</f>
        <v>1</v>
      </c>
      <c r="AC25" s="1" t="n">
        <v>5</v>
      </c>
      <c r="AD25" s="1" t="n">
        <v>4</v>
      </c>
    </row>
    <row r="26" customFormat="false" ht="12.8" hidden="false" customHeight="false" outlineLevel="0" collapsed="false">
      <c r="A26" s="1" t="n">
        <v>25</v>
      </c>
      <c r="B26" s="1" t="n">
        <v>25</v>
      </c>
      <c r="C26" s="1" t="n">
        <v>30.5</v>
      </c>
      <c r="D26" s="1" t="n">
        <v>21</v>
      </c>
      <c r="E26" s="1" t="n">
        <v>4</v>
      </c>
      <c r="G26" s="1" t="n">
        <v>1</v>
      </c>
      <c r="H26" s="1" t="n">
        <v>4</v>
      </c>
      <c r="J26" s="1" t="n">
        <v>1</v>
      </c>
      <c r="M26" s="1" t="n">
        <v>1.1</v>
      </c>
      <c r="N26" s="1" t="n">
        <v>0.9</v>
      </c>
      <c r="O26" s="1" t="n">
        <v>1</v>
      </c>
      <c r="P26" s="1" t="n">
        <v>1</v>
      </c>
      <c r="Q26" s="1" t="n">
        <v>1.5</v>
      </c>
      <c r="R26" s="10" t="s">
        <v>64</v>
      </c>
      <c r="S26" s="1" t="s">
        <v>33</v>
      </c>
      <c r="T26" s="1" t="n">
        <f aca="false">$C26*$M26*$Q26-1.5*$D26*$N26</f>
        <v>21.975</v>
      </c>
      <c r="U26" s="1" t="n">
        <f aca="false">$E26*$O26-2*($F26*$P26+H26)</f>
        <v>-4</v>
      </c>
      <c r="V26" s="5" t="n">
        <f aca="false">IF($U26&lt;0,$U26*1.5,$U26*3)</f>
        <v>-6</v>
      </c>
      <c r="W26" s="1" t="n">
        <f aca="false">(G26+I26+K26)*2-(J26+L26)*3</f>
        <v>-1</v>
      </c>
      <c r="X26" s="1" t="n">
        <f aca="false">T26+V26+W26</f>
        <v>14.975</v>
      </c>
      <c r="Y26" s="2" t="n">
        <f aca="false">X26/(C26+D26*1.5+(E26+F26+H26+J26+L26)*3+(G26+I26+K26)*2)</f>
        <v>0.16456043956044</v>
      </c>
      <c r="Z26" s="1" t="str">
        <f aca="false">IF(S26="","",IF(S26="分","分",IF(X26=0,"分",IF(S26="攻",IF(X26&gt;0,"一致","不一致"),IF(X26&gt;=0,"不一致","一致")))))</f>
        <v>一致</v>
      </c>
      <c r="AA26" s="2" t="n">
        <f aca="false">IF(S26="","",ABS(Y26))</f>
        <v>0.16456043956044</v>
      </c>
      <c r="AB26" s="1" t="n">
        <f aca="false">AC26-AD26</f>
        <v>2</v>
      </c>
      <c r="AC26" s="1" t="n">
        <v>5</v>
      </c>
      <c r="AD26" s="1" t="n">
        <v>3</v>
      </c>
    </row>
    <row r="27" customFormat="false" ht="12.8" hidden="false" customHeight="false" outlineLevel="0" collapsed="false">
      <c r="A27" s="1" t="n">
        <v>26</v>
      </c>
      <c r="B27" s="1" t="s">
        <v>65</v>
      </c>
      <c r="C27" s="1" t="n">
        <v>40</v>
      </c>
      <c r="D27" s="1" t="n">
        <v>18.5</v>
      </c>
      <c r="E27" s="1" t="n">
        <v>9</v>
      </c>
      <c r="F27" s="1" t="n">
        <v>4</v>
      </c>
      <c r="H27" s="1" t="n">
        <v>1</v>
      </c>
      <c r="I27" s="1" t="n">
        <v>1</v>
      </c>
      <c r="M27" s="1" t="n">
        <v>0.9</v>
      </c>
      <c r="N27" s="1" t="n">
        <v>1.1</v>
      </c>
      <c r="O27" s="1" t="n">
        <v>1</v>
      </c>
      <c r="P27" s="1" t="n">
        <v>1</v>
      </c>
      <c r="Q27" s="1" t="n">
        <v>1</v>
      </c>
      <c r="S27" s="1" t="s">
        <v>31</v>
      </c>
      <c r="T27" s="1" t="n">
        <f aca="false">$C27*$M27*$Q27-1.5*$D27*$N27</f>
        <v>5.475</v>
      </c>
      <c r="U27" s="1" t="n">
        <f aca="false">$E27*$O27-2*($F27*$P27+H27)</f>
        <v>-1</v>
      </c>
      <c r="V27" s="5" t="n">
        <f aca="false">IF($U27&lt;0,$U27*1.5,$U27*3)</f>
        <v>-1.5</v>
      </c>
      <c r="W27" s="1" t="n">
        <f aca="false">(G27+I27+K27)*2-(J27+L27)*3</f>
        <v>2</v>
      </c>
      <c r="X27" s="1" t="n">
        <f aca="false">T27+V27+W27</f>
        <v>5.975</v>
      </c>
      <c r="Y27" s="2" t="n">
        <f aca="false">X27/(C27+D27*1.5+(E27+F27+H27+J27+L27)*3+(G27+I27+K27)*2)</f>
        <v>0.0534675615212528</v>
      </c>
      <c r="Z27" s="1" t="str">
        <f aca="false">IF(S27="","",IF(S27="分","分",IF(X27=0,"分",IF(S27="攻",IF(X27&gt;0,"一致","不一致"),IF(X27&gt;=0,"不一致","一致")))))</f>
        <v>不一致</v>
      </c>
      <c r="AA27" s="2" t="n">
        <f aca="false">IF(S27="","",ABS(Y27))</f>
        <v>0.0534675615212528</v>
      </c>
      <c r="AB27" s="1" t="n">
        <f aca="false">AC27-AD27</f>
        <v>0</v>
      </c>
      <c r="AC27" s="1" t="n">
        <v>3</v>
      </c>
      <c r="AD27" s="1" t="n">
        <v>3</v>
      </c>
    </row>
    <row r="28" customFormat="false" ht="12.8" hidden="false" customHeight="false" outlineLevel="0" collapsed="false">
      <c r="A28" s="1" t="n">
        <v>27</v>
      </c>
      <c r="B28" s="1" t="s">
        <v>66</v>
      </c>
      <c r="C28" s="1" t="n">
        <v>22</v>
      </c>
      <c r="D28" s="1" t="n">
        <v>16</v>
      </c>
      <c r="E28" s="1" t="n">
        <v>4</v>
      </c>
      <c r="F28" s="1" t="n">
        <v>2</v>
      </c>
      <c r="M28" s="1" t="n">
        <v>0.6</v>
      </c>
      <c r="N28" s="1" t="n">
        <v>1</v>
      </c>
      <c r="O28" s="1" t="n">
        <v>0.5</v>
      </c>
      <c r="P28" s="1" t="n">
        <v>1</v>
      </c>
      <c r="Q28" s="1" t="n">
        <v>1</v>
      </c>
      <c r="R28" s="1" t="s">
        <v>67</v>
      </c>
      <c r="S28" s="1" t="s">
        <v>31</v>
      </c>
      <c r="T28" s="1" t="n">
        <f aca="false">$C28*$M28*$Q28-1.5*$D28*$N28</f>
        <v>-10.8</v>
      </c>
      <c r="U28" s="1" t="n">
        <f aca="false">$E28*$O28-2*($F28*$P28+H28)</f>
        <v>-2</v>
      </c>
      <c r="V28" s="5" t="n">
        <f aca="false">IF($U28&lt;0,$U28*1.5,$U28*3)</f>
        <v>-3</v>
      </c>
      <c r="W28" s="1" t="n">
        <f aca="false">(G28+I28+K28)*2-(J28+L28)*3</f>
        <v>0</v>
      </c>
      <c r="X28" s="1" t="n">
        <f aca="false">T28+V28+W28</f>
        <v>-13.8</v>
      </c>
      <c r="Y28" s="2" t="n">
        <f aca="false">X28/(C28+D28*1.5+(E28+F28+H28+J28+L28)*3+(G28+I28+K28)*2)</f>
        <v>-0.215625</v>
      </c>
      <c r="Z28" s="1" t="str">
        <f aca="false">IF(S28="","",IF(S28="分","分",IF(X28=0,"分",IF(S28="攻",IF(X28&gt;0,"一致","不一致"),IF(X28&gt;=0,"不一致","一致")))))</f>
        <v>一致</v>
      </c>
      <c r="AA28" s="2" t="n">
        <f aca="false">IF(S28="","",ABS(Y28))</f>
        <v>0.215625</v>
      </c>
      <c r="AB28" s="1" t="n">
        <f aca="false">AC28-AD28</f>
        <v>-1</v>
      </c>
      <c r="AC28" s="1" t="n">
        <v>2</v>
      </c>
      <c r="AD28" s="1" t="n">
        <v>3</v>
      </c>
    </row>
    <row r="29" customFormat="false" ht="12.8" hidden="false" customHeight="false" outlineLevel="0" collapsed="false">
      <c r="A29" s="1" t="n">
        <v>28</v>
      </c>
      <c r="B29" s="1" t="s">
        <v>68</v>
      </c>
      <c r="C29" s="7" t="n">
        <v>49</v>
      </c>
      <c r="D29" s="13" t="n">
        <v>54</v>
      </c>
      <c r="F29" s="1" t="n">
        <v>1</v>
      </c>
      <c r="G29" s="1" t="n">
        <v>4</v>
      </c>
      <c r="H29" s="1" t="n">
        <v>5</v>
      </c>
      <c r="K29" s="1" t="n">
        <v>4</v>
      </c>
      <c r="M29" s="1" t="n">
        <v>1.2</v>
      </c>
      <c r="N29" s="1" t="n">
        <v>0.7</v>
      </c>
      <c r="O29" s="1" t="n">
        <v>1</v>
      </c>
      <c r="P29" s="1" t="n">
        <v>1</v>
      </c>
      <c r="Q29" s="1" t="n">
        <v>0.5</v>
      </c>
      <c r="R29" s="9" t="s">
        <v>69</v>
      </c>
      <c r="S29" s="1" t="s">
        <v>31</v>
      </c>
      <c r="T29" s="1" t="n">
        <f aca="false">$C29*$M29*$Q29-1.5*$D29*$N29</f>
        <v>-27.3</v>
      </c>
      <c r="U29" s="1" t="n">
        <f aca="false">$E29*$O29-2*($F29*$P29+H29)</f>
        <v>-12</v>
      </c>
      <c r="V29" s="5" t="n">
        <f aca="false">IF($U29&lt;0,$U29*1.5,$U29*3)</f>
        <v>-18</v>
      </c>
      <c r="W29" s="1" t="n">
        <f aca="false">(G29+I29+K29)*2-(J29+L29)*3</f>
        <v>16</v>
      </c>
      <c r="X29" s="1" t="n">
        <f aca="false">T29+V29+W29</f>
        <v>-29.3</v>
      </c>
      <c r="Y29" s="2" t="n">
        <f aca="false">X29/(C29+D29*1.5+(E29+F29+H29+J29+L29)*3+(G29+I29+K29)*2)</f>
        <v>-0.178658536585366</v>
      </c>
      <c r="Z29" s="1" t="str">
        <f aca="false">IF(S29="","",IF(S29="分","分",IF(X29=0,"分",IF(S29="攻",IF(X29&gt;0,"一致","不一致"),IF(X29&gt;=0,"不一致","一致")))))</f>
        <v>一致</v>
      </c>
      <c r="AA29" s="2" t="n">
        <f aca="false">IF(S29="","",ABS(Y29))</f>
        <v>0.178658536585366</v>
      </c>
      <c r="AB29" s="1" t="n">
        <f aca="false">AC29-AD29</f>
        <v>0</v>
      </c>
      <c r="AC29" s="1" t="n">
        <v>5</v>
      </c>
      <c r="AD29" s="1" t="n">
        <v>5</v>
      </c>
    </row>
    <row r="30" customFormat="false" ht="12.8" hidden="false" customHeight="false" outlineLevel="0" collapsed="false">
      <c r="A30" s="1" t="n">
        <v>29</v>
      </c>
      <c r="B30" s="1" t="n">
        <v>55</v>
      </c>
      <c r="C30" s="1" t="n">
        <v>16</v>
      </c>
      <c r="D30" s="1" t="n">
        <v>20</v>
      </c>
      <c r="H30" s="1" t="n">
        <v>1</v>
      </c>
      <c r="M30" s="1" t="n">
        <v>1</v>
      </c>
      <c r="N30" s="1" t="n">
        <v>0.6</v>
      </c>
      <c r="O30" s="1" t="n">
        <v>1</v>
      </c>
      <c r="P30" s="1" t="n">
        <v>1</v>
      </c>
      <c r="Q30" s="1" t="n">
        <v>1</v>
      </c>
      <c r="S30" s="1" t="s">
        <v>31</v>
      </c>
      <c r="T30" s="1" t="n">
        <f aca="false">$C30*$M30*$Q30-1.5*$D30*$N30</f>
        <v>-2</v>
      </c>
      <c r="U30" s="1" t="n">
        <f aca="false">$E30*$O30-2*($F30*$P30+H30)</f>
        <v>-2</v>
      </c>
      <c r="V30" s="5" t="n">
        <f aca="false">IF($U30&lt;0,$U30*1.5,$U30*3)</f>
        <v>-3</v>
      </c>
      <c r="W30" s="1" t="n">
        <f aca="false">(G30+I30+K30)*2-(J30+L30)*3</f>
        <v>0</v>
      </c>
      <c r="X30" s="1" t="n">
        <f aca="false">T30+V30+W30</f>
        <v>-5</v>
      </c>
      <c r="Y30" s="2" t="n">
        <f aca="false">X30/(C30+D30*1.5+(E30+F30+H30+J30+L30)*3+(G30+I30+K30)*2)</f>
        <v>-0.102040816326531</v>
      </c>
      <c r="Z30" s="1" t="str">
        <f aca="false">IF(S30="","",IF(S30="分","分",IF(X30=0,"分",IF(S30="攻",IF(X30&gt;0,"一致","不一致"),IF(X30&gt;=0,"不一致","一致")))))</f>
        <v>一致</v>
      </c>
      <c r="AA30" s="2" t="n">
        <f aca="false">IF(S30="","",ABS(Y30))</f>
        <v>0.102040816326531</v>
      </c>
      <c r="AB30" s="1" t="n">
        <f aca="false">AC30-AD30</f>
        <v>1</v>
      </c>
      <c r="AC30" s="1" t="n">
        <v>3</v>
      </c>
      <c r="AD30" s="1" t="n">
        <v>2</v>
      </c>
    </row>
    <row r="31" customFormat="false" ht="12.8" hidden="false" customHeight="false" outlineLevel="0" collapsed="false">
      <c r="A31" s="1" t="n">
        <v>30</v>
      </c>
      <c r="B31" s="1" t="n">
        <v>66</v>
      </c>
      <c r="C31" s="1" t="n">
        <v>26</v>
      </c>
      <c r="D31" s="1" t="n">
        <v>28</v>
      </c>
      <c r="E31" s="1" t="n">
        <v>6</v>
      </c>
      <c r="H31" s="1" t="n">
        <v>1</v>
      </c>
      <c r="I31" s="1" t="n">
        <v>2</v>
      </c>
      <c r="M31" s="1" t="n">
        <v>1</v>
      </c>
      <c r="N31" s="1" t="n">
        <v>1</v>
      </c>
      <c r="O31" s="1" t="n">
        <v>1</v>
      </c>
      <c r="P31" s="1" t="n">
        <v>1</v>
      </c>
      <c r="Q31" s="1" t="n">
        <v>1</v>
      </c>
      <c r="R31" s="14" t="s">
        <v>70</v>
      </c>
      <c r="S31" s="1" t="s">
        <v>31</v>
      </c>
      <c r="T31" s="1" t="n">
        <f aca="false">$C31*$M31*$Q31-1.5*$D31*$N31</f>
        <v>-16</v>
      </c>
      <c r="U31" s="1" t="n">
        <f aca="false">$E31*$O31-2*($F31*$P31+H31)</f>
        <v>4</v>
      </c>
      <c r="V31" s="5" t="n">
        <f aca="false">IF($U31&lt;0,$U31*1.5,$U31*3)</f>
        <v>12</v>
      </c>
      <c r="W31" s="1" t="n">
        <f aca="false">(G31+I31+K31)*2-(J31+L31)*3</f>
        <v>4</v>
      </c>
      <c r="X31" s="1" t="n">
        <f aca="false">T31+V31+W31</f>
        <v>0</v>
      </c>
      <c r="Y31" s="2" t="n">
        <f aca="false">X31/(C31+D31*1.5+(E31+F31+H31+J31+L31)*3+(G31+I31+K31)*2)</f>
        <v>0</v>
      </c>
      <c r="Z31" s="1" t="str">
        <f aca="false">IF(S31="","",IF(S31="分","分",IF(X31=0,"分",IF(S31="攻",IF(X31&gt;0,"一致","不一致"),IF(X31&gt;=0,"不一致","一致")))))</f>
        <v>分</v>
      </c>
      <c r="AA31" s="2" t="n">
        <f aca="false">IF(S31="","",ABS(Y31))</f>
        <v>0</v>
      </c>
      <c r="AB31" s="1" t="n">
        <f aca="false">AC31-AD31</f>
        <v>-1</v>
      </c>
      <c r="AC31" s="1" t="n">
        <v>3</v>
      </c>
      <c r="AD31" s="1" t="n">
        <v>4</v>
      </c>
    </row>
    <row r="32" customFormat="false" ht="12.8" hidden="false" customHeight="false" outlineLevel="0" collapsed="false">
      <c r="A32" s="1" t="n">
        <v>31</v>
      </c>
      <c r="B32" s="1" t="s">
        <v>71</v>
      </c>
      <c r="C32" s="1" t="n">
        <v>20</v>
      </c>
      <c r="D32" s="1" t="n">
        <v>12</v>
      </c>
      <c r="H32" s="1" t="n">
        <v>2</v>
      </c>
      <c r="M32" s="1" t="n">
        <v>0.8</v>
      </c>
      <c r="N32" s="1" t="n">
        <v>0.9</v>
      </c>
      <c r="O32" s="1" t="n">
        <v>1</v>
      </c>
      <c r="P32" s="1" t="n">
        <v>1</v>
      </c>
      <c r="Q32" s="1" t="n">
        <v>1</v>
      </c>
      <c r="S32" s="1" t="s">
        <v>31</v>
      </c>
      <c r="T32" s="1" t="n">
        <f aca="false">$C32*$M32*$Q32-1.5*$D32*$N32</f>
        <v>-0.199999999999999</v>
      </c>
      <c r="U32" s="1" t="n">
        <f aca="false">$E32*$O32-2*($F32*$P32+H32)</f>
        <v>-4</v>
      </c>
      <c r="V32" s="5" t="n">
        <f aca="false">IF($U32&lt;0,$U32*1.5,$U32*3)</f>
        <v>-6</v>
      </c>
      <c r="W32" s="1" t="n">
        <f aca="false">(G32+I32+K32)*2-(J32+L32)*3</f>
        <v>0</v>
      </c>
      <c r="X32" s="1" t="n">
        <f aca="false">T32+V32+W32</f>
        <v>-6.2</v>
      </c>
      <c r="Y32" s="2" t="n">
        <f aca="false">X32/(C32+D32*1.5+(E32+F32+H32+J32+L32)*3+(G32+I32+K32)*2)</f>
        <v>-0.140909090909091</v>
      </c>
      <c r="Z32" s="1" t="str">
        <f aca="false">IF(S32="","",IF(S32="分","分",IF(X32=0,"分",IF(S32="攻",IF(X32&gt;0,"一致","不一致"),IF(X32&gt;=0,"不一致","一致")))))</f>
        <v>一致</v>
      </c>
      <c r="AA32" s="2" t="n">
        <f aca="false">IF(S32="","",ABS(Y32))</f>
        <v>0.140909090909091</v>
      </c>
      <c r="AB32" s="1" t="n">
        <f aca="false">AC32-AD32</f>
        <v>0</v>
      </c>
      <c r="AC32" s="1" t="n">
        <v>3</v>
      </c>
      <c r="AD32" s="1" t="n">
        <v>3</v>
      </c>
    </row>
    <row r="33" customFormat="false" ht="12.8" hidden="false" customHeight="false" outlineLevel="0" collapsed="false">
      <c r="A33" s="1" t="n">
        <v>32</v>
      </c>
      <c r="B33" s="1" t="s">
        <v>72</v>
      </c>
      <c r="C33" s="13" t="n">
        <v>12</v>
      </c>
      <c r="D33" s="1" t="n">
        <v>7</v>
      </c>
      <c r="M33" s="1" t="n">
        <v>1.1</v>
      </c>
      <c r="N33" s="1" t="n">
        <v>1</v>
      </c>
      <c r="O33" s="1" t="n">
        <v>1</v>
      </c>
      <c r="P33" s="1" t="n">
        <v>1</v>
      </c>
      <c r="Q33" s="1" t="n">
        <v>1</v>
      </c>
      <c r="R33" s="1" t="s">
        <v>73</v>
      </c>
      <c r="S33" s="1" t="s">
        <v>31</v>
      </c>
      <c r="T33" s="1" t="n">
        <f aca="false">$C33*$M33*$Q33-1.5*$D33*$N33</f>
        <v>2.7</v>
      </c>
      <c r="U33" s="1" t="n">
        <f aca="false">$E33*$O33-2*($F33*$P33+H33)</f>
        <v>0</v>
      </c>
      <c r="V33" s="5" t="n">
        <f aca="false">IF($U33&lt;0,$U33*1.5,$U33*3)</f>
        <v>0</v>
      </c>
      <c r="W33" s="1" t="n">
        <f aca="false">(G33+I33+K33)*2-(J33+L33)*3</f>
        <v>0</v>
      </c>
      <c r="X33" s="1" t="n">
        <f aca="false">T33+V33+W33</f>
        <v>2.7</v>
      </c>
      <c r="Y33" s="2" t="n">
        <f aca="false">X33/(C33+D33*1.5+(E33+F33+H33+J33+L33)*3+(G33+I33+K33)*2)</f>
        <v>0.12</v>
      </c>
      <c r="Z33" s="1" t="str">
        <f aca="false">IF(S33="","",IF(S33="分","分",IF(X33=0,"分",IF(S33="攻",IF(X33&gt;0,"一致","不一致"),IF(X33&gt;=0,"不一致","一致")))))</f>
        <v>不一致</v>
      </c>
      <c r="AA33" s="2" t="n">
        <f aca="false">IF(S33="","",ABS(Y33))</f>
        <v>0.12</v>
      </c>
      <c r="AB33" s="1" t="n">
        <f aca="false">AC33-AD33</f>
        <v>1</v>
      </c>
      <c r="AC33" s="1" t="n">
        <v>5</v>
      </c>
      <c r="AD33" s="1" t="n">
        <v>4</v>
      </c>
    </row>
    <row r="34" customFormat="false" ht="12.8" hidden="false" customHeight="false" outlineLevel="0" collapsed="false">
      <c r="A34" s="1" t="n">
        <v>33</v>
      </c>
      <c r="B34" s="1" t="s">
        <v>74</v>
      </c>
      <c r="C34" s="1" t="n">
        <v>30</v>
      </c>
      <c r="D34" s="1" t="n">
        <v>30</v>
      </c>
      <c r="E34" s="1" t="n">
        <v>6</v>
      </c>
      <c r="F34" s="1" t="n">
        <v>3</v>
      </c>
      <c r="H34" s="1" t="n">
        <v>2</v>
      </c>
      <c r="I34" s="1" t="n">
        <v>1</v>
      </c>
      <c r="J34" s="1" t="n">
        <v>1</v>
      </c>
      <c r="M34" s="1" t="n">
        <v>0.9</v>
      </c>
      <c r="N34" s="1" t="n">
        <v>0.9</v>
      </c>
      <c r="O34" s="1" t="n">
        <v>1</v>
      </c>
      <c r="P34" s="1" t="n">
        <v>1</v>
      </c>
      <c r="Q34" s="1" t="n">
        <v>1</v>
      </c>
      <c r="R34" s="3"/>
      <c r="S34" s="1" t="s">
        <v>75</v>
      </c>
      <c r="T34" s="1" t="n">
        <f aca="false">$C34*$M34*$Q34-1.5*$D34*$N34</f>
        <v>-13.5</v>
      </c>
      <c r="U34" s="1" t="n">
        <f aca="false">$E34*$O34-2*($F34*$P34+H34)</f>
        <v>-4</v>
      </c>
      <c r="V34" s="5" t="n">
        <f aca="false">IF($U34&lt;0,$U34*1.5,$U34*3)</f>
        <v>-6</v>
      </c>
      <c r="W34" s="1" t="n">
        <f aca="false">(G34+I34+K34)*2-(J34+L34)*3</f>
        <v>-1</v>
      </c>
      <c r="X34" s="1" t="n">
        <f aca="false">T34+V34+W34</f>
        <v>-20.5</v>
      </c>
      <c r="Y34" s="2" t="n">
        <f aca="false">X34/(C34+D34*1.5+(E34+F34+H34+J34+L34)*3+(G34+I34+K34)*2)</f>
        <v>-0.18141592920354</v>
      </c>
      <c r="Z34" s="1" t="str">
        <f aca="false">IF(S34="","",IF(S34="分","分",IF(X34=0,"分",IF(S34="攻",IF(X34&gt;0,"一致","不一致"),IF(X34&gt;=0,"不一致","一致")))))</f>
        <v>分</v>
      </c>
      <c r="AA34" s="2" t="n">
        <f aca="false">IF(S34="","",ABS(Y34))</f>
        <v>0.18141592920354</v>
      </c>
      <c r="AB34" s="1" t="n">
        <f aca="false">AC34-AD34</f>
        <v>2</v>
      </c>
      <c r="AC34" s="1" t="n">
        <v>4</v>
      </c>
      <c r="AD34" s="1" t="n">
        <v>2</v>
      </c>
    </row>
    <row r="35" customFormat="false" ht="12.8" hidden="false" customHeight="false" outlineLevel="0" collapsed="false">
      <c r="A35" s="1" t="n">
        <v>34</v>
      </c>
      <c r="B35" s="1" t="n">
        <v>32</v>
      </c>
      <c r="C35" s="1" t="n">
        <v>20</v>
      </c>
      <c r="D35" s="1" t="n">
        <v>14.5</v>
      </c>
      <c r="M35" s="15" t="n">
        <v>1</v>
      </c>
      <c r="N35" s="1" t="n">
        <v>0.7</v>
      </c>
      <c r="O35" s="1" t="n">
        <v>1</v>
      </c>
      <c r="P35" s="1" t="n">
        <v>1</v>
      </c>
      <c r="Q35" s="1" t="n">
        <v>1</v>
      </c>
      <c r="R35" s="1" t="s">
        <v>76</v>
      </c>
      <c r="S35" s="1" t="s">
        <v>31</v>
      </c>
      <c r="T35" s="1" t="n">
        <f aca="false">$C35*$M35*$Q35-1.5*$D35*$N35</f>
        <v>4.775</v>
      </c>
      <c r="U35" s="1" t="n">
        <f aca="false">$E35*$O35-2*($F35*$P35+H35)</f>
        <v>0</v>
      </c>
      <c r="V35" s="5" t="n">
        <f aca="false">IF($U35&lt;0,$U35*1.5,$U35*3)</f>
        <v>0</v>
      </c>
      <c r="W35" s="1" t="n">
        <f aca="false">(G35+I35+K35)*2-(J35+L35)*3</f>
        <v>0</v>
      </c>
      <c r="X35" s="1" t="n">
        <f aca="false">T35+V35+W35</f>
        <v>4.775</v>
      </c>
      <c r="Y35" s="2" t="n">
        <f aca="false">X35/(C35+D35*1.5+(E35+F35+H35+J35+L35)*3+(G35+I35+K35)*2)</f>
        <v>0.11437125748503</v>
      </c>
      <c r="Z35" s="1" t="str">
        <f aca="false">IF(S35="","",IF(S35="分","分",IF(X35=0,"分",IF(S35="攻",IF(X35&gt;0,"一致","不一致"),IF(X35&gt;=0,"不一致","一致")))))</f>
        <v>不一致</v>
      </c>
      <c r="AA35" s="2" t="n">
        <f aca="false">IF(S35="","",ABS(Y35))</f>
        <v>0.11437125748503</v>
      </c>
      <c r="AB35" s="1" t="n">
        <f aca="false">AC35-AD35</f>
        <v>-3</v>
      </c>
      <c r="AC35" s="1" t="n">
        <v>2</v>
      </c>
      <c r="AD35" s="1" t="n">
        <v>5</v>
      </c>
    </row>
    <row r="36" customFormat="false" ht="12.8" hidden="false" customHeight="false" outlineLevel="0" collapsed="false">
      <c r="A36" s="1" t="n">
        <v>35</v>
      </c>
      <c r="B36" s="1" t="s">
        <v>77</v>
      </c>
      <c r="C36" s="1" t="n">
        <v>9</v>
      </c>
      <c r="D36" s="1" t="n">
        <v>7.5</v>
      </c>
      <c r="E36" s="1" t="n">
        <v>5</v>
      </c>
      <c r="H36" s="1" t="n">
        <v>1</v>
      </c>
      <c r="M36" s="15" t="n">
        <v>0.9</v>
      </c>
      <c r="N36" s="1" t="n">
        <v>1.2</v>
      </c>
      <c r="O36" s="1" t="n">
        <v>1</v>
      </c>
      <c r="P36" s="1" t="n">
        <v>1</v>
      </c>
      <c r="Q36" s="1" t="n">
        <v>1</v>
      </c>
      <c r="R36" s="1" t="s">
        <v>78</v>
      </c>
      <c r="S36" s="1" t="s">
        <v>31</v>
      </c>
      <c r="T36" s="1" t="n">
        <f aca="false">$C36*$M36*$Q36-1.5*$D36*$N36</f>
        <v>-5.4</v>
      </c>
      <c r="U36" s="1" t="n">
        <f aca="false">$E36*$O36-2*($F36*$P36+H36)</f>
        <v>3</v>
      </c>
      <c r="V36" s="5" t="n">
        <f aca="false">IF($U36&lt;0,$U36*1.5,$U36*3)</f>
        <v>9</v>
      </c>
      <c r="W36" s="1" t="n">
        <f aca="false">(G36+I36+K36)*2-(J36+L36)*3</f>
        <v>0</v>
      </c>
      <c r="X36" s="1" t="n">
        <f aca="false">T36+V36+W36</f>
        <v>3.6</v>
      </c>
      <c r="Y36" s="2" t="n">
        <f aca="false">X36/(C36+D36*1.5+(E36+F36+H36+J36+L36)*3+(G36+I36+K36)*2)</f>
        <v>0.0941176470588235</v>
      </c>
      <c r="Z36" s="1" t="str">
        <f aca="false">IF(S36="","",IF(S36="分","分",IF(X36=0,"分",IF(S36="攻",IF(X36&gt;0,"一致","不一致"),IF(X36&gt;=0,"不一致","一致")))))</f>
        <v>不一致</v>
      </c>
      <c r="AA36" s="2" t="n">
        <f aca="false">IF(S36="","",ABS(Y36))</f>
        <v>0.0941176470588235</v>
      </c>
      <c r="AB36" s="1" t="n">
        <f aca="false">AC36-AD36</f>
        <v>-2</v>
      </c>
      <c r="AC36" s="1" t="n">
        <v>3</v>
      </c>
      <c r="AD36" s="1" t="n">
        <v>5</v>
      </c>
    </row>
    <row r="37" customFormat="false" ht="12.8" hidden="false" customHeight="false" outlineLevel="0" collapsed="false">
      <c r="A37" s="1" t="n">
        <v>36</v>
      </c>
      <c r="B37" s="1" t="s">
        <v>79</v>
      </c>
      <c r="C37" s="1" t="n">
        <v>12</v>
      </c>
      <c r="D37" s="1" t="n">
        <v>9</v>
      </c>
      <c r="E37" s="1" t="n">
        <v>6</v>
      </c>
      <c r="F37" s="1" t="n">
        <v>2</v>
      </c>
      <c r="H37" s="1" t="n">
        <v>2</v>
      </c>
      <c r="I37" s="1" t="n">
        <v>1</v>
      </c>
      <c r="M37" s="1" t="n">
        <v>1</v>
      </c>
      <c r="N37" s="1" t="n">
        <v>1.1</v>
      </c>
      <c r="O37" s="1" t="n">
        <v>1</v>
      </c>
      <c r="P37" s="1" t="n">
        <v>1</v>
      </c>
      <c r="Q37" s="1" t="n">
        <v>1</v>
      </c>
      <c r="S37" s="1" t="s">
        <v>31</v>
      </c>
      <c r="T37" s="1" t="n">
        <f aca="false">$C37*$M37*$Q37-1.5*$D37*$N37</f>
        <v>-2.85</v>
      </c>
      <c r="U37" s="1" t="n">
        <f aca="false">$E37*$O37-2*($F37*$P37+H37)</f>
        <v>-2</v>
      </c>
      <c r="V37" s="5" t="n">
        <f aca="false">IF($U37&lt;0,$U37*1.5,$U37*3)</f>
        <v>-3</v>
      </c>
      <c r="W37" s="1" t="n">
        <f aca="false">(G37+I37+K37)*2-(J37+L37)*3</f>
        <v>2</v>
      </c>
      <c r="X37" s="1" t="n">
        <f aca="false">T37+V37+W37</f>
        <v>-3.85</v>
      </c>
      <c r="Y37" s="2" t="n">
        <f aca="false">X37/(C37+D37*1.5+(E37+F37+H37+J37+L37)*3+(G37+I37+K37)*2)</f>
        <v>-0.0669565217391305</v>
      </c>
      <c r="Z37" s="1" t="str">
        <f aca="false">IF(S37="","",IF(S37="分","分",IF(X37=0,"分",IF(S37="攻",IF(X37&gt;0,"一致","不一致"),IF(X37&gt;=0,"不一致","一致")))))</f>
        <v>一致</v>
      </c>
      <c r="AA37" s="2" t="n">
        <f aca="false">IF(S37="","",ABS(Y37))</f>
        <v>0.0669565217391305</v>
      </c>
      <c r="AB37" s="1" t="n">
        <f aca="false">AC37-AD37</f>
        <v>1</v>
      </c>
      <c r="AC37" s="1" t="n">
        <v>4</v>
      </c>
      <c r="AD37" s="1" t="n">
        <v>3</v>
      </c>
    </row>
    <row r="38" customFormat="false" ht="12.8" hidden="false" customHeight="false" outlineLevel="0" collapsed="false">
      <c r="A38" s="1" t="n">
        <v>37</v>
      </c>
      <c r="B38" s="1" t="s">
        <v>80</v>
      </c>
      <c r="C38" s="1" t="n">
        <v>18</v>
      </c>
      <c r="D38" s="1" t="n">
        <v>7</v>
      </c>
      <c r="E38" s="1" t="n">
        <v>5</v>
      </c>
      <c r="F38" s="1" t="n">
        <v>2</v>
      </c>
      <c r="H38" s="1" t="n">
        <v>1</v>
      </c>
      <c r="M38" s="1" t="n">
        <v>0.9</v>
      </c>
      <c r="N38" s="1" t="n">
        <v>1.2</v>
      </c>
      <c r="O38" s="1" t="n">
        <v>1</v>
      </c>
      <c r="P38" s="1" t="n">
        <v>1</v>
      </c>
      <c r="Q38" s="1" t="n">
        <v>0.75</v>
      </c>
      <c r="R38" s="11" t="s">
        <v>81</v>
      </c>
      <c r="S38" s="1" t="s">
        <v>75</v>
      </c>
      <c r="T38" s="1" t="n">
        <f aca="false">$C38*$M38*$Q38-1.5*$D38*$N38</f>
        <v>-0.450000000000001</v>
      </c>
      <c r="U38" s="1" t="n">
        <f aca="false">$E38*$O38-2*($F38*$P38+H38)</f>
        <v>-1</v>
      </c>
      <c r="V38" s="5" t="n">
        <f aca="false">IF($U38&lt;0,$U38*1.5,$U38*3)</f>
        <v>-1.5</v>
      </c>
      <c r="W38" s="1" t="n">
        <f aca="false">(G38+I38+K38)*2-(J38+L38)*3</f>
        <v>0</v>
      </c>
      <c r="X38" s="1" t="n">
        <f aca="false">T38+V38+W38</f>
        <v>-1.95</v>
      </c>
      <c r="Y38" s="2" t="n">
        <f aca="false">X38/(C38+D38*1.5+(E38+F38+H38+J38+L38)*3+(G38+I38+K38)*2)</f>
        <v>-0.0371428571428572</v>
      </c>
      <c r="Z38" s="1" t="str">
        <f aca="false">IF(S38="","",IF(S38="分","分",IF(X38=0,"分",IF(S38="攻",IF(X38&gt;0,"一致","不一致"),IF(X38&gt;=0,"不一致","一致")))))</f>
        <v>分</v>
      </c>
      <c r="AA38" s="2" t="n">
        <f aca="false">IF(S38="","",ABS(Y38))</f>
        <v>0.0371428571428572</v>
      </c>
      <c r="AB38" s="1" t="n">
        <f aca="false">AC38-AD38</f>
        <v>0</v>
      </c>
      <c r="AC38" s="1" t="n">
        <v>3</v>
      </c>
      <c r="AD38" s="1" t="n">
        <v>3</v>
      </c>
    </row>
    <row r="39" customFormat="false" ht="12.8" hidden="false" customHeight="false" outlineLevel="0" collapsed="false">
      <c r="A39" s="1" t="n">
        <v>38</v>
      </c>
      <c r="B39" s="1" t="s">
        <v>82</v>
      </c>
      <c r="C39" s="1" t="n">
        <v>20</v>
      </c>
      <c r="D39" s="1" t="n">
        <v>12</v>
      </c>
      <c r="M39" s="1" t="n">
        <v>1</v>
      </c>
      <c r="N39" s="1" t="n">
        <v>1.1</v>
      </c>
      <c r="O39" s="1" t="n">
        <v>1</v>
      </c>
      <c r="P39" s="1" t="n">
        <v>1</v>
      </c>
      <c r="Q39" s="1" t="n">
        <v>1</v>
      </c>
      <c r="S39" s="1" t="s">
        <v>33</v>
      </c>
      <c r="T39" s="1" t="n">
        <f aca="false">$C39*$M39*$Q39-1.5*$D39*$N39</f>
        <v>0.199999999999999</v>
      </c>
      <c r="U39" s="1" t="n">
        <f aca="false">$E39*$O39-2*($F39*$P39+H39)</f>
        <v>0</v>
      </c>
      <c r="V39" s="5" t="n">
        <f aca="false">IF($U39&lt;0,$U39*1.5,$U39*3)</f>
        <v>0</v>
      </c>
      <c r="W39" s="1" t="n">
        <f aca="false">(G39+I39+K39)*2-(J39+L39)*3</f>
        <v>0</v>
      </c>
      <c r="X39" s="1" t="n">
        <f aca="false">T39+V39+W39</f>
        <v>0.199999999999999</v>
      </c>
      <c r="Y39" s="2" t="n">
        <f aca="false">X39/(C39+D39*1.5+(E39+F39+H39+J39+L39)*3+(G39+I39+K39)*2)</f>
        <v>0.00526315789473682</v>
      </c>
      <c r="Z39" s="1" t="str">
        <f aca="false">IF(S39="","",IF(S39="分","分",IF(X39=0,"分",IF(S39="攻",IF(X39&gt;0,"一致","不一致"),IF(X39&gt;=0,"不一致","一致")))))</f>
        <v>一致</v>
      </c>
      <c r="AA39" s="2" t="n">
        <f aca="false">IF(S39="","",ABS(Y39))</f>
        <v>0.00526315789473682</v>
      </c>
      <c r="AB39" s="1" t="n">
        <f aca="false">AC39-AD39</f>
        <v>2</v>
      </c>
      <c r="AC39" s="1" t="n">
        <v>4</v>
      </c>
      <c r="AD39" s="1" t="n">
        <v>2</v>
      </c>
    </row>
    <row r="40" customFormat="false" ht="12.8" hidden="false" customHeight="false" outlineLevel="0" collapsed="false">
      <c r="A40" s="1" t="n">
        <v>39</v>
      </c>
      <c r="B40" s="1" t="s">
        <v>83</v>
      </c>
      <c r="C40" s="1" t="n">
        <v>31</v>
      </c>
      <c r="D40" s="1" t="n">
        <v>21</v>
      </c>
      <c r="E40" s="1" t="n">
        <v>2</v>
      </c>
      <c r="F40" s="1" t="n">
        <v>1</v>
      </c>
      <c r="I40" s="1" t="n">
        <v>2</v>
      </c>
      <c r="J40" s="1" t="n">
        <v>1</v>
      </c>
      <c r="M40" s="1" t="n">
        <v>1</v>
      </c>
      <c r="N40" s="1" t="n">
        <v>1</v>
      </c>
      <c r="O40" s="1" t="n">
        <v>0.5</v>
      </c>
      <c r="P40" s="1" t="n">
        <v>1</v>
      </c>
      <c r="Q40" s="1" t="n">
        <v>1</v>
      </c>
      <c r="R40" s="1" t="s">
        <v>84</v>
      </c>
      <c r="S40" s="1" t="s">
        <v>33</v>
      </c>
      <c r="T40" s="1" t="n">
        <f aca="false">$C40*$M40*$Q40-1.5*$D40*$N40</f>
        <v>-0.5</v>
      </c>
      <c r="U40" s="1" t="n">
        <f aca="false">$E40*$O40-2*($F40*$P40+H40)</f>
        <v>-1</v>
      </c>
      <c r="V40" s="5" t="n">
        <f aca="false">IF($U40&lt;0,$U40*1.5,$U40*3)</f>
        <v>-1.5</v>
      </c>
      <c r="W40" s="1" t="n">
        <f aca="false">(G40+I40+K40)*2-(J40+L40)*3</f>
        <v>1</v>
      </c>
      <c r="X40" s="1" t="n">
        <f aca="false">T40+V40+W40</f>
        <v>-1</v>
      </c>
      <c r="Y40" s="2" t="n">
        <f aca="false">X40/(C40+D40*1.5+(E40+F40+H40+J40+L40)*3+(G40+I40+K40)*2)</f>
        <v>-0.0127388535031847</v>
      </c>
      <c r="Z40" s="1" t="str">
        <f aca="false">IF(S40="","",IF(S40="分","分",IF(X40=0,"分",IF(S40="攻",IF(X40&gt;0,"一致","不一致"),IF(X40&gt;=0,"不一致","一致")))))</f>
        <v>不一致</v>
      </c>
      <c r="AA40" s="2" t="n">
        <f aca="false">IF(S40="","",ABS(Y40))</f>
        <v>0.0127388535031847</v>
      </c>
      <c r="AB40" s="1" t="n">
        <f aca="false">AC40-AD40</f>
        <v>0</v>
      </c>
      <c r="AC40" s="1" t="n">
        <v>3</v>
      </c>
      <c r="AD40" s="1" t="n">
        <v>3</v>
      </c>
    </row>
    <row r="41" customFormat="false" ht="12.8" hidden="false" customHeight="false" outlineLevel="0" collapsed="false">
      <c r="A41" s="1" t="n">
        <v>40</v>
      </c>
      <c r="B41" s="1" t="s">
        <v>85</v>
      </c>
      <c r="C41" s="1" t="n">
        <v>19</v>
      </c>
      <c r="D41" s="1" t="n">
        <v>15</v>
      </c>
      <c r="E41" s="1" t="n">
        <v>4</v>
      </c>
      <c r="H41" s="1" t="n">
        <v>1</v>
      </c>
      <c r="M41" s="1" t="n">
        <v>0.9</v>
      </c>
      <c r="N41" s="1" t="n">
        <v>1</v>
      </c>
      <c r="O41" s="1" t="n">
        <v>1</v>
      </c>
      <c r="P41" s="1" t="n">
        <v>1</v>
      </c>
      <c r="Q41" s="1" t="n">
        <v>1</v>
      </c>
      <c r="R41" s="1" t="s">
        <v>86</v>
      </c>
      <c r="S41" s="1" t="s">
        <v>33</v>
      </c>
      <c r="T41" s="1" t="n">
        <f aca="false">$C41*$M41*$Q41-1.5*$D41*$N41</f>
        <v>-5.4</v>
      </c>
      <c r="U41" s="1" t="n">
        <f aca="false">$E41*$O41-2*($F41*$P41+H41)</f>
        <v>2</v>
      </c>
      <c r="V41" s="5" t="n">
        <f aca="false">IF($U41&lt;0,$U41*1.5,$U41*3)</f>
        <v>6</v>
      </c>
      <c r="W41" s="1" t="n">
        <f aca="false">(G41+I41+K41)*2-(J41+L41)*3</f>
        <v>0</v>
      </c>
      <c r="X41" s="1" t="n">
        <f aca="false">T41+V41+W41</f>
        <v>0.600000000000001</v>
      </c>
      <c r="Y41" s="2" t="n">
        <f aca="false">X41/(C41+D41*1.5+(E41+F41+H41+J41+L41)*3+(G41+I41+K41)*2)</f>
        <v>0.0106194690265487</v>
      </c>
      <c r="Z41" s="1" t="str">
        <f aca="false">IF(S41="","",IF(S41="分","分",IF(X41=0,"分",IF(S41="攻",IF(X41&gt;0,"一致","不一致"),IF(X41&gt;=0,"不一致","一致")))))</f>
        <v>一致</v>
      </c>
      <c r="AA41" s="2" t="n">
        <f aca="false">IF(S41="","",ABS(Y41))</f>
        <v>0.0106194690265487</v>
      </c>
      <c r="AB41" s="1" t="n">
        <f aca="false">AC41-AD41</f>
        <v>0</v>
      </c>
      <c r="AC41" s="1" t="n">
        <v>3</v>
      </c>
      <c r="AD41" s="1" t="n">
        <v>3</v>
      </c>
    </row>
    <row r="42" customFormat="false" ht="12.8" hidden="false" customHeight="false" outlineLevel="0" collapsed="false">
      <c r="A42" s="1" t="n">
        <v>41</v>
      </c>
      <c r="B42" s="1" t="n">
        <v>10</v>
      </c>
      <c r="C42" s="1" t="n">
        <v>26</v>
      </c>
      <c r="D42" s="1" t="n">
        <v>32</v>
      </c>
      <c r="E42" s="1" t="n">
        <v>3</v>
      </c>
      <c r="H42" s="1" t="n">
        <v>3</v>
      </c>
      <c r="I42" s="1" t="n">
        <v>1</v>
      </c>
      <c r="M42" s="1" t="n">
        <v>1</v>
      </c>
      <c r="N42" s="1" t="n">
        <v>0.9</v>
      </c>
      <c r="O42" s="1" t="n">
        <v>1</v>
      </c>
      <c r="P42" s="1" t="n">
        <v>1</v>
      </c>
      <c r="Q42" s="1" t="n">
        <v>1</v>
      </c>
      <c r="R42" s="16" t="s">
        <v>87</v>
      </c>
      <c r="S42" s="16" t="s">
        <v>33</v>
      </c>
      <c r="T42" s="16" t="n">
        <f aca="false">$C42*$M42*$Q42-$D42*$N42</f>
        <v>-2.8</v>
      </c>
      <c r="U42" s="16" t="n">
        <f aca="false">$E42*$O42-($F42*$P42)</f>
        <v>3</v>
      </c>
      <c r="V42" s="17" t="n">
        <f aca="false">U42*3</f>
        <v>9</v>
      </c>
      <c r="W42" s="16" t="n">
        <f aca="false">(G42+I42+K42-H42-J42-L42)*3</f>
        <v>-6</v>
      </c>
      <c r="X42" s="16" t="n">
        <f aca="false">T42+V42+W42</f>
        <v>0.199999999999999</v>
      </c>
      <c r="Y42" s="18" t="n">
        <f aca="false">X42/(C42+D42+SUM(E42:L42)*3)</f>
        <v>0.00253164556962024</v>
      </c>
      <c r="Z42" s="16" t="str">
        <f aca="false">IF(S42="","",IF(S42="分","分",IF(X42=0,"分",IF(S42="攻",IF(X42&gt;0,"一致","不一致"),IF(X42&gt;=0,"不一致","一致")))))</f>
        <v>一致</v>
      </c>
      <c r="AA42" s="2" t="n">
        <f aca="false">IF(S42="","",ABS(Y42))</f>
        <v>0.00253164556962024</v>
      </c>
      <c r="AB42" s="1" t="n">
        <f aca="false">AC42-AD42</f>
        <v>0</v>
      </c>
      <c r="AC42" s="1" t="n">
        <v>3</v>
      </c>
      <c r="AD42" s="1" t="n">
        <v>3</v>
      </c>
    </row>
    <row r="43" customFormat="false" ht="12.8" hidden="false" customHeight="false" outlineLevel="0" collapsed="false">
      <c r="A43" s="1" t="n">
        <v>42</v>
      </c>
      <c r="B43" s="1" t="n">
        <v>21</v>
      </c>
      <c r="C43" s="1" t="n">
        <v>23</v>
      </c>
      <c r="D43" s="1" t="n">
        <v>12</v>
      </c>
      <c r="E43" s="1" t="n">
        <v>3</v>
      </c>
      <c r="H43" s="1" t="n">
        <v>1</v>
      </c>
      <c r="M43" s="1" t="n">
        <v>1</v>
      </c>
      <c r="N43" s="1" t="n">
        <v>1.1</v>
      </c>
      <c r="O43" s="1" t="n">
        <v>1</v>
      </c>
      <c r="P43" s="1" t="n">
        <v>1</v>
      </c>
      <c r="Q43" s="1" t="n">
        <v>1</v>
      </c>
      <c r="S43" s="1" t="s">
        <v>33</v>
      </c>
      <c r="T43" s="1" t="n">
        <f aca="false">$C43*$M43*$Q43-1.5*$D43*$N43</f>
        <v>3.2</v>
      </c>
      <c r="U43" s="1" t="n">
        <f aca="false">$E43*$O43-2*($F43*$P43+H43)</f>
        <v>1</v>
      </c>
      <c r="V43" s="5" t="n">
        <f aca="false">IF($U43&lt;0,$U43*1.5,$U43*3)</f>
        <v>3</v>
      </c>
      <c r="W43" s="1" t="n">
        <f aca="false">(G43+I43+K43)*2-(J43+L43)*3</f>
        <v>0</v>
      </c>
      <c r="X43" s="1" t="n">
        <f aca="false">T43+V43+W43</f>
        <v>6.2</v>
      </c>
      <c r="Y43" s="2" t="n">
        <f aca="false">X43/(C43+D43*1.5+(E43+F43+H43+J43+L43)*3+(G43+I43+K43)*2)</f>
        <v>0.116981132075472</v>
      </c>
      <c r="Z43" s="1" t="str">
        <f aca="false">IF(S43="","",IF(S43="分","分",IF(X43=0,"分",IF(S43="攻",IF(X43&gt;0,"一致","不一致"),IF(X43&gt;=0,"不一致","一致")))))</f>
        <v>一致</v>
      </c>
      <c r="AA43" s="2" t="n">
        <f aca="false">IF(S43="","",ABS(Y43))</f>
        <v>0.116981132075472</v>
      </c>
      <c r="AB43" s="1" t="n">
        <f aca="false">AC43-AD43</f>
        <v>1</v>
      </c>
      <c r="AC43" s="1" t="n">
        <v>4</v>
      </c>
      <c r="AD43" s="1" t="n">
        <v>3</v>
      </c>
    </row>
    <row r="44" customFormat="false" ht="12.8" hidden="false" customHeight="false" outlineLevel="0" collapsed="false">
      <c r="A44" s="1" t="n">
        <v>43</v>
      </c>
      <c r="B44" s="1" t="s">
        <v>88</v>
      </c>
      <c r="C44" s="7" t="n">
        <v>26</v>
      </c>
      <c r="D44" s="1" t="n">
        <v>25</v>
      </c>
      <c r="M44" s="1" t="n">
        <v>1</v>
      </c>
      <c r="N44" s="1" t="n">
        <v>0.9</v>
      </c>
      <c r="O44" s="1" t="n">
        <v>1</v>
      </c>
      <c r="P44" s="1" t="n">
        <v>1</v>
      </c>
      <c r="Q44" s="1" t="n">
        <v>1</v>
      </c>
      <c r="R44" s="1" t="s">
        <v>34</v>
      </c>
      <c r="S44" s="1" t="s">
        <v>31</v>
      </c>
      <c r="T44" s="1" t="n">
        <f aca="false">$C44*$M44*$Q44-1.5*$D44*$N44</f>
        <v>-7.75</v>
      </c>
      <c r="U44" s="1" t="n">
        <f aca="false">$E44*$O44-2*($F44*$P44+H44)</f>
        <v>0</v>
      </c>
      <c r="V44" s="5" t="n">
        <f aca="false">IF($U44&lt;0,$U44*1.5,$U44*3)</f>
        <v>0</v>
      </c>
      <c r="W44" s="1" t="n">
        <f aca="false">(G44+I44+K44)*2-(J44+L44)*3</f>
        <v>0</v>
      </c>
      <c r="X44" s="1" t="n">
        <f aca="false">T44+V44+W44</f>
        <v>-7.75</v>
      </c>
      <c r="Y44" s="2" t="n">
        <f aca="false">X44/(C44+D44*1.5+(E44+F44+H44+J44+L44)*3+(G44+I44+K44)*2)</f>
        <v>-0.122047244094488</v>
      </c>
      <c r="Z44" s="1" t="str">
        <f aca="false">IF(S44="","",IF(S44="分","分",IF(X44=0,"分",IF(S44="攻",IF(X44&gt;0,"一致","不一致"),IF(X44&gt;=0,"不一致","一致")))))</f>
        <v>一致</v>
      </c>
      <c r="AA44" s="2" t="n">
        <f aca="false">IF(S44="","",ABS(Y44))</f>
        <v>0.122047244094488</v>
      </c>
      <c r="AB44" s="1" t="n">
        <f aca="false">AC44-AD44</f>
        <v>2</v>
      </c>
      <c r="AC44" s="1" t="n">
        <v>5</v>
      </c>
      <c r="AD44" s="1" t="n">
        <v>3</v>
      </c>
    </row>
    <row r="45" customFormat="false" ht="12.8" hidden="false" customHeight="false" outlineLevel="0" collapsed="false">
      <c r="A45" s="1" t="n">
        <v>44</v>
      </c>
      <c r="B45" s="1" t="s">
        <v>89</v>
      </c>
      <c r="C45" s="1" t="n">
        <v>33</v>
      </c>
      <c r="D45" s="1" t="n">
        <v>22</v>
      </c>
      <c r="H45" s="1" t="n">
        <v>3</v>
      </c>
      <c r="M45" s="1" t="n">
        <v>1</v>
      </c>
      <c r="N45" s="1" t="n">
        <v>1.1</v>
      </c>
      <c r="O45" s="1" t="n">
        <v>1</v>
      </c>
      <c r="P45" s="1" t="n">
        <v>1</v>
      </c>
      <c r="Q45" s="1" t="n">
        <v>0.75</v>
      </c>
      <c r="R45" s="14" t="s">
        <v>90</v>
      </c>
      <c r="S45" s="1" t="s">
        <v>31</v>
      </c>
      <c r="T45" s="1" t="n">
        <f aca="false">$C45*$M45*$Q45-1.5*$D45*$N45</f>
        <v>-11.55</v>
      </c>
      <c r="U45" s="1" t="n">
        <f aca="false">$E45*$O45-2*($F45*$P45+H45)</f>
        <v>-6</v>
      </c>
      <c r="V45" s="5" t="n">
        <f aca="false">IF($U45&lt;0,$U45*1.5,$U45*3)</f>
        <v>-9</v>
      </c>
      <c r="W45" s="1" t="n">
        <f aca="false">(G45+I45+K45)*2-(J45+L45)*3</f>
        <v>0</v>
      </c>
      <c r="X45" s="1" t="n">
        <f aca="false">T45+V45+W45</f>
        <v>-20.55</v>
      </c>
      <c r="Y45" s="2" t="n">
        <f aca="false">X45/(C45+D45*1.5+(E45+F45+H45+J45+L45)*3+(G45+I45+K45)*2)</f>
        <v>-0.274</v>
      </c>
      <c r="Z45" s="1" t="str">
        <f aca="false">IF(S45="","",IF(S45="分","分",IF(X45=0,"分",IF(S45="攻",IF(X45&gt;0,"一致","不一致"),IF(X45&gt;=0,"不一致","一致")))))</f>
        <v>一致</v>
      </c>
      <c r="AA45" s="2" t="n">
        <f aca="false">IF(S45="","",ABS(Y45))</f>
        <v>0.274</v>
      </c>
      <c r="AB45" s="1" t="n">
        <f aca="false">AC45-AD45</f>
        <v>-1</v>
      </c>
      <c r="AC45" s="1" t="n">
        <v>4</v>
      </c>
      <c r="AD45" s="1" t="n">
        <v>5</v>
      </c>
    </row>
    <row r="46" customFormat="false" ht="12.8" hidden="false" customHeight="false" outlineLevel="0" collapsed="false">
      <c r="A46" s="1" t="n">
        <v>45</v>
      </c>
      <c r="B46" s="1" t="s">
        <v>91</v>
      </c>
      <c r="C46" s="13" t="n">
        <v>36</v>
      </c>
      <c r="D46" s="1" t="n">
        <v>32</v>
      </c>
      <c r="E46" s="1" t="n">
        <v>3</v>
      </c>
      <c r="H46" s="1" t="n">
        <v>1</v>
      </c>
      <c r="M46" s="1" t="n">
        <v>1</v>
      </c>
      <c r="N46" s="1" t="n">
        <v>0.9</v>
      </c>
      <c r="O46" s="1" t="n">
        <v>1</v>
      </c>
      <c r="P46" s="1" t="n">
        <v>1</v>
      </c>
      <c r="Q46" s="1" t="n">
        <v>1</v>
      </c>
      <c r="R46" s="1" t="s">
        <v>73</v>
      </c>
      <c r="S46" s="1" t="s">
        <v>31</v>
      </c>
      <c r="T46" s="1" t="n">
        <f aca="false">$C46*$M46*$Q46-1.5*$D46*$N46</f>
        <v>-7.2</v>
      </c>
      <c r="U46" s="1" t="n">
        <f aca="false">$E46*$O46-2*($F46*$P46+H46)</f>
        <v>1</v>
      </c>
      <c r="V46" s="5" t="n">
        <f aca="false">IF($U46&lt;0,$U46*1.5,$U46*3)</f>
        <v>3</v>
      </c>
      <c r="W46" s="1" t="n">
        <f aca="false">(G46+I46+K46)*2-(J46+L46)*3</f>
        <v>0</v>
      </c>
      <c r="X46" s="1" t="n">
        <f aca="false">T46+V46+W46</f>
        <v>-4.2</v>
      </c>
      <c r="Y46" s="2" t="n">
        <f aca="false">X46/(C46+D46*1.5+(E46+F46+H46+J46+L46)*3+(G46+I46+K46)*2)</f>
        <v>-0.04375</v>
      </c>
      <c r="Z46" s="1" t="str">
        <f aca="false">IF(S46="","",IF(S46="分","分",IF(X46=0,"分",IF(S46="攻",IF(X46&gt;0,"一致","不一致"),IF(X46&gt;=0,"不一致","一致")))))</f>
        <v>一致</v>
      </c>
      <c r="AA46" s="2" t="n">
        <f aca="false">IF(S46="","",ABS(Y46))</f>
        <v>0.04375</v>
      </c>
      <c r="AB46" s="1" t="n">
        <f aca="false">AC46-AD46</f>
        <v>1</v>
      </c>
      <c r="AC46" s="1" t="n">
        <v>4</v>
      </c>
      <c r="AD46" s="1" t="n">
        <v>3</v>
      </c>
    </row>
    <row r="47" customFormat="false" ht="12.8" hidden="false" customHeight="false" outlineLevel="0" collapsed="false">
      <c r="A47" s="1" t="n">
        <v>46</v>
      </c>
      <c r="B47" s="1" t="s">
        <v>92</v>
      </c>
      <c r="C47" s="1" t="n">
        <v>21</v>
      </c>
      <c r="D47" s="1" t="n">
        <v>24</v>
      </c>
      <c r="E47" s="1" t="n">
        <v>6</v>
      </c>
      <c r="F47" s="1" t="n">
        <v>3</v>
      </c>
      <c r="H47" s="1" t="n">
        <v>4</v>
      </c>
      <c r="I47" s="1" t="n">
        <v>1</v>
      </c>
      <c r="M47" s="1" t="n">
        <v>1</v>
      </c>
      <c r="N47" s="1" t="n">
        <v>0.9</v>
      </c>
      <c r="O47" s="1" t="n">
        <v>1</v>
      </c>
      <c r="P47" s="1" t="n">
        <v>0.25</v>
      </c>
      <c r="Q47" s="1" t="n">
        <v>1</v>
      </c>
      <c r="R47" s="1" t="s">
        <v>58</v>
      </c>
      <c r="S47" s="1" t="s">
        <v>31</v>
      </c>
      <c r="T47" s="1" t="n">
        <f aca="false">$C47*$M47*$Q47-1.5*$D47*$N47</f>
        <v>-11.4</v>
      </c>
      <c r="U47" s="1" t="n">
        <f aca="false">$E47*$O47-2*($F47*$P47+H47)</f>
        <v>-3.5</v>
      </c>
      <c r="V47" s="5" t="n">
        <f aca="false">IF($U47&lt;0,$U47*1.5,$U47*3)</f>
        <v>-5.25</v>
      </c>
      <c r="W47" s="1" t="n">
        <f aca="false">(G47+I47+K47)*2-(J47+L47)*3</f>
        <v>2</v>
      </c>
      <c r="X47" s="1" t="n">
        <f aca="false">T47+V47+W47</f>
        <v>-14.65</v>
      </c>
      <c r="Y47" s="2" t="n">
        <f aca="false">X47/(C47+D47*1.5+(E47+F47+H47+J47+L47)*3+(G47+I47+K47)*2)</f>
        <v>-0.149489795918367</v>
      </c>
      <c r="Z47" s="1" t="str">
        <f aca="false">IF(S47="","",IF(S47="分","分",IF(X47=0,"分",IF(S47="攻",IF(X47&gt;0,"一致","不一致"),IF(X47&gt;=0,"不一致","一致")))))</f>
        <v>一致</v>
      </c>
      <c r="AA47" s="2" t="n">
        <f aca="false">IF(S47="","",ABS(Y47))</f>
        <v>0.149489795918367</v>
      </c>
      <c r="AB47" s="1" t="n">
        <f aca="false">AC47-AD47</f>
        <v>0</v>
      </c>
      <c r="AC47" s="1" t="n">
        <v>4</v>
      </c>
      <c r="AD47" s="1" t="n">
        <v>4</v>
      </c>
    </row>
    <row r="48" customFormat="false" ht="12.8" hidden="false" customHeight="false" outlineLevel="0" collapsed="false">
      <c r="A48" s="1" t="n">
        <v>47</v>
      </c>
      <c r="B48" s="1" t="s">
        <v>93</v>
      </c>
      <c r="C48" s="1" t="n">
        <v>18</v>
      </c>
      <c r="D48" s="1" t="n">
        <v>19</v>
      </c>
      <c r="E48" s="1" t="n">
        <v>12</v>
      </c>
      <c r="F48" s="1" t="n">
        <v>6</v>
      </c>
      <c r="H48" s="1" t="n">
        <v>1</v>
      </c>
      <c r="M48" s="1" t="n">
        <v>1</v>
      </c>
      <c r="N48" s="1" t="n">
        <v>1</v>
      </c>
      <c r="O48" s="1" t="n">
        <v>1</v>
      </c>
      <c r="P48" s="1" t="n">
        <v>1</v>
      </c>
      <c r="Q48" s="1" t="n">
        <v>0.5</v>
      </c>
      <c r="R48" s="9" t="s">
        <v>42</v>
      </c>
      <c r="S48" s="1" t="s">
        <v>31</v>
      </c>
      <c r="T48" s="1" t="n">
        <f aca="false">$C48*$M48*$Q48-1.5*$D48*$N48</f>
        <v>-19.5</v>
      </c>
      <c r="U48" s="1" t="n">
        <f aca="false">$E48*$O48-2*($F48*$P48+H48)</f>
        <v>-2</v>
      </c>
      <c r="V48" s="5" t="n">
        <f aca="false">IF($U48&lt;0,$U48*1.5,$U48*3)</f>
        <v>-3</v>
      </c>
      <c r="W48" s="1" t="n">
        <f aca="false">(G48+I48+K48)*2-(J48+L48)*3</f>
        <v>0</v>
      </c>
      <c r="X48" s="1" t="n">
        <f aca="false">T48+V48+W48</f>
        <v>-22.5</v>
      </c>
      <c r="Y48" s="2" t="n">
        <f aca="false">X48/(C48+D48*1.5+(E48+F48+H48+J48+L48)*3+(G48+I48+K48)*2)</f>
        <v>-0.217391304347826</v>
      </c>
      <c r="Z48" s="1" t="str">
        <f aca="false">IF(S48="","",IF(S48="分","分",IF(X48=0,"分",IF(S48="攻",IF(X48&gt;0,"一致","不一致"),IF(X48&gt;=0,"不一致","一致")))))</f>
        <v>一致</v>
      </c>
      <c r="AA48" s="2" t="n">
        <f aca="false">IF(S48="","",ABS(Y48))</f>
        <v>0.217391304347826</v>
      </c>
      <c r="AB48" s="1" t="n">
        <f aca="false">AC48-AD48</f>
        <v>1</v>
      </c>
      <c r="AC48" s="1" t="n">
        <v>4</v>
      </c>
      <c r="AD48" s="1" t="n">
        <v>3</v>
      </c>
    </row>
    <row r="49" customFormat="false" ht="12.8" hidden="false" customHeight="false" outlineLevel="0" collapsed="false">
      <c r="A49" s="1" t="n">
        <v>48</v>
      </c>
      <c r="B49" s="1" t="s">
        <v>94</v>
      </c>
      <c r="C49" s="1" t="n">
        <v>25</v>
      </c>
      <c r="D49" s="1" t="n">
        <v>14</v>
      </c>
      <c r="E49" s="1" t="n">
        <v>4</v>
      </c>
      <c r="H49" s="1" t="n">
        <v>2</v>
      </c>
      <c r="M49" s="1" t="n">
        <v>1</v>
      </c>
      <c r="N49" s="1" t="n">
        <v>1</v>
      </c>
      <c r="O49" s="1" t="n">
        <v>1</v>
      </c>
      <c r="P49" s="1" t="n">
        <v>1</v>
      </c>
      <c r="Q49" s="1" t="n">
        <v>1</v>
      </c>
      <c r="S49" s="1" t="s">
        <v>33</v>
      </c>
      <c r="T49" s="1" t="n">
        <f aca="false">$C49*$M49*$Q49-1.5*$D49*$N49</f>
        <v>4</v>
      </c>
      <c r="U49" s="1" t="n">
        <f aca="false">$E49*$O49-2*($F49*$P49+H49)</f>
        <v>0</v>
      </c>
      <c r="V49" s="5" t="n">
        <f aca="false">IF($U49&lt;0,$U49*1.5,$U49*3)</f>
        <v>0</v>
      </c>
      <c r="W49" s="1" t="n">
        <f aca="false">(G49+I49+K49)*2-(J49+L49)*3</f>
        <v>0</v>
      </c>
      <c r="X49" s="1" t="n">
        <f aca="false">T49+V49+W49</f>
        <v>4</v>
      </c>
      <c r="Y49" s="2" t="n">
        <f aca="false">X49/(C49+D49*1.5+(E49+F49+H49+J49+L49)*3+(G49+I49+K49)*2)</f>
        <v>0.0625</v>
      </c>
      <c r="Z49" s="1" t="str">
        <f aca="false">IF(S49="","",IF(S49="分","分",IF(X49=0,"分",IF(S49="攻",IF(X49&gt;0,"一致","不一致"),IF(X49&gt;=0,"不一致","一致")))))</f>
        <v>一致</v>
      </c>
      <c r="AA49" s="2" t="n">
        <f aca="false">IF(S49="","",ABS(Y49))</f>
        <v>0.0625</v>
      </c>
      <c r="AB49" s="1" t="n">
        <f aca="false">AC49-AD49</f>
        <v>0</v>
      </c>
      <c r="AC49" s="1" t="n">
        <v>3</v>
      </c>
      <c r="AD49" s="1" t="n">
        <v>3</v>
      </c>
    </row>
    <row r="50" customFormat="false" ht="12.8" hidden="false" customHeight="false" outlineLevel="0" collapsed="false">
      <c r="A50" s="1" t="n">
        <v>49</v>
      </c>
      <c r="B50" s="1" t="n">
        <v>79</v>
      </c>
      <c r="C50" s="1" t="n">
        <v>20.5</v>
      </c>
      <c r="D50" s="1" t="n">
        <v>13.5</v>
      </c>
      <c r="E50" s="1" t="n">
        <v>1</v>
      </c>
      <c r="G50" s="1" t="n">
        <v>1</v>
      </c>
      <c r="H50" s="1" t="n">
        <v>3</v>
      </c>
      <c r="I50" s="1" t="n">
        <v>1</v>
      </c>
      <c r="M50" s="1" t="n">
        <v>1</v>
      </c>
      <c r="N50" s="1" t="n">
        <v>1</v>
      </c>
      <c r="O50" s="1" t="n">
        <v>1</v>
      </c>
      <c r="P50" s="1" t="n">
        <v>1</v>
      </c>
      <c r="Q50" s="1" t="n">
        <v>0.75</v>
      </c>
      <c r="R50" s="11" t="s">
        <v>54</v>
      </c>
      <c r="S50" s="1" t="s">
        <v>31</v>
      </c>
      <c r="T50" s="1" t="n">
        <f aca="false">$C50*$M50*$Q50-1.5*$D50*$N50</f>
        <v>-4.875</v>
      </c>
      <c r="U50" s="1" t="n">
        <f aca="false">$E50*$O50-2*($F50*$P50+H50)</f>
        <v>-5</v>
      </c>
      <c r="V50" s="5" t="n">
        <f aca="false">IF($U50&lt;0,$U50*1.5,$U50*3)</f>
        <v>-7.5</v>
      </c>
      <c r="W50" s="1" t="n">
        <f aca="false">(G50+I50+K50)*2-(J50+L50)*3</f>
        <v>4</v>
      </c>
      <c r="X50" s="1" t="n">
        <f aca="false">T50+V50+W50</f>
        <v>-8.375</v>
      </c>
      <c r="Y50" s="2" t="n">
        <f aca="false">X50/(C50+D50*1.5+(E50+F50+H50+J50+L50)*3+(G50+I50+K50)*2)</f>
        <v>-0.147577092511013</v>
      </c>
      <c r="Z50" s="1" t="str">
        <f aca="false">IF(S50="","",IF(S50="分","分",IF(X50=0,"分",IF(S50="攻",IF(X50&gt;0,"一致","不一致"),IF(X50&gt;=0,"不一致","一致")))))</f>
        <v>一致</v>
      </c>
      <c r="AA50" s="2" t="n">
        <f aca="false">IF(S50="","",ABS(Y50))</f>
        <v>0.147577092511013</v>
      </c>
      <c r="AB50" s="1" t="n">
        <f aca="false">AC50-AD50</f>
        <v>1</v>
      </c>
      <c r="AC50" s="1" t="n">
        <v>3</v>
      </c>
      <c r="AD50" s="1" t="n">
        <v>2</v>
      </c>
    </row>
    <row r="51" customFormat="false" ht="12.8" hidden="false" customHeight="false" outlineLevel="0" collapsed="false">
      <c r="A51" s="1" t="n">
        <v>50</v>
      </c>
      <c r="B51" s="1" t="s">
        <v>95</v>
      </c>
      <c r="C51" s="1" t="n">
        <v>19.5</v>
      </c>
      <c r="D51" s="13" t="n">
        <v>14</v>
      </c>
      <c r="E51" s="1" t="n">
        <v>2</v>
      </c>
      <c r="F51" s="1" t="n">
        <v>5</v>
      </c>
      <c r="G51" s="1" t="n">
        <v>3</v>
      </c>
      <c r="H51" s="1" t="n">
        <v>3</v>
      </c>
      <c r="J51" s="1" t="n">
        <v>1</v>
      </c>
      <c r="M51" s="1" t="n">
        <v>0.9</v>
      </c>
      <c r="N51" s="1" t="n">
        <v>1</v>
      </c>
      <c r="O51" s="1" t="n">
        <v>1</v>
      </c>
      <c r="P51" s="1" t="n">
        <v>1</v>
      </c>
      <c r="Q51" s="1" t="n">
        <v>2.5</v>
      </c>
      <c r="R51" s="19" t="s">
        <v>96</v>
      </c>
      <c r="S51" s="1" t="s">
        <v>33</v>
      </c>
      <c r="T51" s="1" t="n">
        <f aca="false">$C51*$M51*$Q51-1.5*$D51*$N51</f>
        <v>22.875</v>
      </c>
      <c r="U51" s="1" t="n">
        <f aca="false">$E51*$O51-2*($F51*$P51+H51)</f>
        <v>-14</v>
      </c>
      <c r="V51" s="5" t="n">
        <f aca="false">IF($U51&lt;0,$U51*1.5,$U51*3)</f>
        <v>-21</v>
      </c>
      <c r="W51" s="1" t="n">
        <f aca="false">(G51+I51+K51)*2-(J51+L51)*3</f>
        <v>3</v>
      </c>
      <c r="X51" s="1" t="n">
        <f aca="false">T51+V51+W51</f>
        <v>4.875</v>
      </c>
      <c r="Y51" s="2" t="n">
        <f aca="false">X51/(C51+D51*1.5+(E51+F51+H51+J51+L51)*3+(G51+I51+K51)*2)</f>
        <v>0.0613207547169811</v>
      </c>
      <c r="Z51" s="1" t="str">
        <f aca="false">IF(S51="","",IF(S51="分","分",IF(X51=0,"分",IF(S51="攻",IF(X51&gt;0,"一致","不一致"),IF(X51&gt;=0,"不一致","一致")))))</f>
        <v>一致</v>
      </c>
      <c r="AA51" s="2" t="n">
        <f aca="false">IF(S51="","",ABS(Y51))</f>
        <v>0.0613207547169811</v>
      </c>
      <c r="AB51" s="1" t="n">
        <f aca="false">AC51-AD51</f>
        <v>-1</v>
      </c>
      <c r="AC51" s="1" t="n">
        <v>3</v>
      </c>
      <c r="AD51" s="1" t="n">
        <v>4</v>
      </c>
    </row>
    <row r="52" customFormat="false" ht="12.8" hidden="false" customHeight="false" outlineLevel="0" collapsed="false">
      <c r="A52" s="1" t="n">
        <v>51</v>
      </c>
      <c r="B52" s="1" t="s">
        <v>97</v>
      </c>
      <c r="C52" s="1" t="n">
        <v>20</v>
      </c>
      <c r="D52" s="1" t="n">
        <v>16</v>
      </c>
      <c r="E52" s="1" t="n">
        <v>6</v>
      </c>
      <c r="H52" s="1" t="n">
        <v>2</v>
      </c>
      <c r="I52" s="1" t="n">
        <v>1</v>
      </c>
      <c r="M52" s="1" t="n">
        <v>1</v>
      </c>
      <c r="N52" s="1" t="n">
        <v>1</v>
      </c>
      <c r="O52" s="1" t="n">
        <v>1</v>
      </c>
      <c r="P52" s="1" t="n">
        <v>1</v>
      </c>
      <c r="Q52" s="1" t="n">
        <v>1</v>
      </c>
      <c r="S52" s="1" t="s">
        <v>33</v>
      </c>
      <c r="T52" s="1" t="n">
        <f aca="false">$C52*$M52*$Q52-1.5*$D52*$N52</f>
        <v>-4</v>
      </c>
      <c r="U52" s="1" t="n">
        <f aca="false">$E52*$O52-2*($F52*$P52+H52)</f>
        <v>2</v>
      </c>
      <c r="V52" s="5" t="n">
        <f aca="false">IF($U52&lt;0,$U52*1.5,$U52*3)</f>
        <v>6</v>
      </c>
      <c r="W52" s="1" t="n">
        <f aca="false">(G52+I52+K52)*2-(J52+L52)*3</f>
        <v>2</v>
      </c>
      <c r="X52" s="1" t="n">
        <f aca="false">T52+V52+W52</f>
        <v>4</v>
      </c>
      <c r="Y52" s="2" t="n">
        <f aca="false">X52/(C52+D52*1.5+(E52+F52+H52+J52+L52)*3+(G52+I52+K52)*2)</f>
        <v>0.0571428571428571</v>
      </c>
      <c r="Z52" s="1" t="str">
        <f aca="false">IF(S52="","",IF(S52="分","分",IF(X52=0,"分",IF(S52="攻",IF(X52&gt;0,"一致","不一致"),IF(X52&gt;=0,"不一致","一致")))))</f>
        <v>一致</v>
      </c>
      <c r="AA52" s="2" t="n">
        <f aca="false">IF(S52="","",ABS(Y52))</f>
        <v>0.0571428571428571</v>
      </c>
      <c r="AB52" s="1" t="n">
        <f aca="false">AC52-AD52</f>
        <v>2</v>
      </c>
      <c r="AC52" s="1" t="n">
        <v>4</v>
      </c>
      <c r="AD52" s="1" t="n">
        <v>2</v>
      </c>
    </row>
    <row r="53" customFormat="false" ht="12.8" hidden="false" customHeight="false" outlineLevel="0" collapsed="false">
      <c r="A53" s="1" t="n">
        <v>52</v>
      </c>
      <c r="B53" s="1" t="s">
        <v>98</v>
      </c>
      <c r="C53" s="1" t="n">
        <v>26</v>
      </c>
      <c r="D53" s="1" t="n">
        <v>38</v>
      </c>
      <c r="E53" s="1" t="n">
        <v>4</v>
      </c>
      <c r="F53" s="1" t="n">
        <v>6</v>
      </c>
      <c r="H53" s="1" t="n">
        <v>4</v>
      </c>
      <c r="M53" s="1" t="n">
        <v>1</v>
      </c>
      <c r="N53" s="1" t="n">
        <v>0.9</v>
      </c>
      <c r="O53" s="1" t="n">
        <v>1</v>
      </c>
      <c r="P53" s="1" t="n">
        <v>0.25</v>
      </c>
      <c r="Q53" s="1" t="n">
        <v>1</v>
      </c>
      <c r="R53" s="1" t="s">
        <v>99</v>
      </c>
      <c r="S53" s="1" t="s">
        <v>31</v>
      </c>
      <c r="T53" s="1" t="n">
        <f aca="false">$C53*$M53*$Q53-1.5*$D53*$N53</f>
        <v>-25.3</v>
      </c>
      <c r="U53" s="1" t="n">
        <f aca="false">$E53*$O53-2*($F53*$P53+H53)</f>
        <v>-7</v>
      </c>
      <c r="V53" s="5" t="n">
        <f aca="false">IF($U53&lt;0,$U53*1.5,$U53*3)</f>
        <v>-10.5</v>
      </c>
      <c r="W53" s="1" t="n">
        <f aca="false">(G53+I53+K53)*2-(J53+L53)*3</f>
        <v>0</v>
      </c>
      <c r="X53" s="1" t="n">
        <f aca="false">T53+V53+W53</f>
        <v>-35.8</v>
      </c>
      <c r="Y53" s="2" t="n">
        <f aca="false">X53/(C53+D53*1.5+(E53+F53+H53+J53+L53)*3+(G53+I53+K53)*2)</f>
        <v>-0.2864</v>
      </c>
      <c r="Z53" s="1" t="str">
        <f aca="false">IF(S53="","",IF(S53="分","分",IF(X53=0,"分",IF(S53="攻",IF(X53&gt;0,"一致","不一致"),IF(X53&gt;=0,"不一致","一致")))))</f>
        <v>一致</v>
      </c>
      <c r="AA53" s="2" t="n">
        <f aca="false">IF(S53="","",ABS(Y53))</f>
        <v>0.2864</v>
      </c>
      <c r="AB53" s="1" t="n">
        <f aca="false">AC53-AD53</f>
        <v>1</v>
      </c>
      <c r="AC53" s="1" t="n">
        <v>4</v>
      </c>
      <c r="AD53" s="1" t="n">
        <v>3</v>
      </c>
    </row>
    <row r="54" customFormat="false" ht="12.8" hidden="false" customHeight="false" outlineLevel="0" collapsed="false">
      <c r="A54" s="1" t="n">
        <v>53</v>
      </c>
      <c r="B54" s="1" t="s">
        <v>100</v>
      </c>
      <c r="C54" s="1" t="n">
        <v>18</v>
      </c>
      <c r="D54" s="1" t="n">
        <v>19</v>
      </c>
      <c r="E54" s="1" t="n">
        <v>9</v>
      </c>
      <c r="F54" s="1" t="n">
        <v>3</v>
      </c>
      <c r="H54" s="1" t="n">
        <v>1</v>
      </c>
      <c r="M54" s="1" t="n">
        <v>1</v>
      </c>
      <c r="N54" s="1" t="n">
        <v>1</v>
      </c>
      <c r="O54" s="1" t="n">
        <v>1</v>
      </c>
      <c r="P54" s="1" t="n">
        <v>1</v>
      </c>
      <c r="Q54" s="1" t="n">
        <v>1</v>
      </c>
      <c r="S54" s="1" t="s">
        <v>33</v>
      </c>
      <c r="T54" s="1" t="n">
        <f aca="false">$C54*$M54*$Q54-1.5*$D54*$N54</f>
        <v>-10.5</v>
      </c>
      <c r="U54" s="1" t="n">
        <f aca="false">$E54*$O54-2*($F54*$P54+H54)</f>
        <v>1</v>
      </c>
      <c r="V54" s="5" t="n">
        <f aca="false">IF($U54&lt;0,$U54*1.5,$U54*3)</f>
        <v>3</v>
      </c>
      <c r="W54" s="1" t="n">
        <f aca="false">(G54+I54+K54)*2-(J54+L54)*3</f>
        <v>0</v>
      </c>
      <c r="X54" s="1" t="n">
        <f aca="false">T54+V54+W54</f>
        <v>-7.5</v>
      </c>
      <c r="Y54" s="2" t="n">
        <f aca="false">X54/(C54+D54*1.5+(E54+F54+H54+J54+L54)*3+(G54+I54+K54)*2)</f>
        <v>-0.087719298245614</v>
      </c>
      <c r="Z54" s="1" t="str">
        <f aca="false">IF(S54="","",IF(S54="分","分",IF(X54=0,"分",IF(S54="攻",IF(X54&gt;0,"一致","不一致"),IF(X54&gt;=0,"不一致","一致")))))</f>
        <v>不一致</v>
      </c>
      <c r="AA54" s="2" t="n">
        <f aca="false">IF(S54="","",ABS(Y54))</f>
        <v>0.087719298245614</v>
      </c>
      <c r="AB54" s="1" t="n">
        <f aca="false">AC54-AD54</f>
        <v>2</v>
      </c>
      <c r="AC54" s="1" t="n">
        <v>4</v>
      </c>
      <c r="AD54" s="1" t="n">
        <v>2</v>
      </c>
    </row>
    <row r="55" customFormat="false" ht="12.8" hidden="false" customHeight="false" outlineLevel="0" collapsed="false">
      <c r="A55" s="1" t="n">
        <v>54</v>
      </c>
      <c r="B55" s="1" t="n">
        <v>9</v>
      </c>
      <c r="C55" s="1" t="n">
        <v>20</v>
      </c>
      <c r="D55" s="1" t="n">
        <v>14</v>
      </c>
      <c r="E55" s="1" t="n">
        <v>4</v>
      </c>
      <c r="H55" s="1" t="n">
        <v>2</v>
      </c>
      <c r="I55" s="1" t="n">
        <v>1</v>
      </c>
      <c r="M55" s="1" t="n">
        <v>0.9</v>
      </c>
      <c r="N55" s="1" t="n">
        <v>1</v>
      </c>
      <c r="O55" s="1" t="n">
        <v>1</v>
      </c>
      <c r="P55" s="1" t="n">
        <v>1</v>
      </c>
      <c r="Q55" s="1" t="n">
        <v>1.5</v>
      </c>
      <c r="R55" s="10" t="s">
        <v>101</v>
      </c>
      <c r="S55" s="1" t="s">
        <v>33</v>
      </c>
      <c r="T55" s="1" t="n">
        <f aca="false">$C55*$M55*$Q55-1.5*$D55*$N55</f>
        <v>6</v>
      </c>
      <c r="U55" s="1" t="n">
        <f aca="false">$E55*$O55-2*($F55*$P55+H55)</f>
        <v>0</v>
      </c>
      <c r="V55" s="5" t="n">
        <f aca="false">IF($U55&lt;0,$U55*1.5,$U55*3)</f>
        <v>0</v>
      </c>
      <c r="W55" s="1" t="n">
        <f aca="false">(G55+I55+K55)*2-(J55+L55)*3</f>
        <v>2</v>
      </c>
      <c r="X55" s="1" t="n">
        <f aca="false">T55+V55+W55</f>
        <v>8</v>
      </c>
      <c r="Y55" s="2" t="n">
        <f aca="false">X55/(C55+D55*1.5+(E55+F55+H55+J55+L55)*3+(G55+I55+K55)*2)</f>
        <v>0.131147540983607</v>
      </c>
      <c r="Z55" s="1" t="str">
        <f aca="false">IF(S55="","",IF(S55="分","分",IF(X55=0,"分",IF(S55="攻",IF(X55&gt;0,"一致","不一致"),IF(X55&gt;=0,"不一致","一致")))))</f>
        <v>一致</v>
      </c>
      <c r="AA55" s="2" t="n">
        <f aca="false">IF(S55="","",ABS(Y55))</f>
        <v>0.131147540983607</v>
      </c>
      <c r="AB55" s="1" t="n">
        <f aca="false">AC55-AD55</f>
        <v>-1</v>
      </c>
      <c r="AC55" s="1" t="n">
        <v>3</v>
      </c>
      <c r="AD55" s="1" t="n">
        <v>4</v>
      </c>
    </row>
    <row r="56" customFormat="false" ht="12.8" hidden="false" customHeight="false" outlineLevel="0" collapsed="false">
      <c r="A56" s="1" t="n">
        <v>55</v>
      </c>
      <c r="B56" s="1" t="s">
        <v>102</v>
      </c>
      <c r="C56" s="1" t="n">
        <v>20</v>
      </c>
      <c r="D56" s="1" t="n">
        <v>23</v>
      </c>
      <c r="E56" s="1" t="n">
        <v>5</v>
      </c>
      <c r="F56" s="1" t="n">
        <v>7</v>
      </c>
      <c r="G56" s="1" t="n">
        <v>1</v>
      </c>
      <c r="H56" s="1" t="n">
        <v>2</v>
      </c>
      <c r="L56" s="1" t="n">
        <v>1</v>
      </c>
      <c r="M56" s="1" t="n">
        <v>1.1</v>
      </c>
      <c r="N56" s="1" t="n">
        <v>1</v>
      </c>
      <c r="O56" s="1" t="n">
        <v>1</v>
      </c>
      <c r="P56" s="1" t="n">
        <v>0.25</v>
      </c>
      <c r="Q56" s="1" t="n">
        <v>1</v>
      </c>
      <c r="R56" s="1" t="s">
        <v>103</v>
      </c>
      <c r="S56" s="1" t="s">
        <v>31</v>
      </c>
      <c r="T56" s="1" t="n">
        <f aca="false">$C56*$M56*$Q56-1.5*$D56*$N56</f>
        <v>-12.5</v>
      </c>
      <c r="U56" s="1" t="n">
        <f aca="false">$E56*$O56-2*($F56*$P56+H56)</f>
        <v>-2.5</v>
      </c>
      <c r="V56" s="5" t="n">
        <f aca="false">IF($U56&lt;0,$U56*1.5,$U56*3)</f>
        <v>-3.75</v>
      </c>
      <c r="W56" s="1" t="n">
        <f aca="false">(G56+I56+K56)*2-(J56+L56)*3</f>
        <v>-1</v>
      </c>
      <c r="X56" s="1" t="n">
        <f aca="false">T56+V56+W56</f>
        <v>-17.25</v>
      </c>
      <c r="Y56" s="2" t="n">
        <f aca="false">X56/(C56+D56*1.5+(E56+F56+H56+J56+L56)*3+(G56+I56+K56)*2)</f>
        <v>-0.169950738916256</v>
      </c>
      <c r="Z56" s="1" t="str">
        <f aca="false">IF(S56="","",IF(S56="分","分",IF(X56=0,"分",IF(S56="攻",IF(X56&gt;0,"一致","不一致"),IF(X56&gt;=0,"不一致","一致")))))</f>
        <v>一致</v>
      </c>
      <c r="AA56" s="2" t="n">
        <f aca="false">IF(S56="","",ABS(Y56))</f>
        <v>0.169950738916256</v>
      </c>
      <c r="AB56" s="1" t="n">
        <f aca="false">AC56-AD56</f>
        <v>0</v>
      </c>
      <c r="AC56" s="1" t="n">
        <v>4</v>
      </c>
      <c r="AD56" s="1" t="n">
        <v>4</v>
      </c>
    </row>
    <row r="57" customFormat="false" ht="12.8" hidden="false" customHeight="false" outlineLevel="0" collapsed="false">
      <c r="A57" s="1" t="n">
        <v>56</v>
      </c>
      <c r="B57" s="1" t="s">
        <v>104</v>
      </c>
      <c r="C57" s="1" t="n">
        <v>14.5</v>
      </c>
      <c r="D57" s="1" t="n">
        <v>12</v>
      </c>
      <c r="E57" s="1" t="n">
        <v>10</v>
      </c>
      <c r="F57" s="1" t="n">
        <v>11</v>
      </c>
      <c r="H57" s="1" t="n">
        <v>6</v>
      </c>
      <c r="K57" s="1" t="n">
        <v>4</v>
      </c>
      <c r="M57" s="1" t="n">
        <v>1.2</v>
      </c>
      <c r="N57" s="1" t="n">
        <v>0.9</v>
      </c>
      <c r="O57" s="1" t="n">
        <v>1</v>
      </c>
      <c r="P57" s="8" t="n">
        <v>0.5</v>
      </c>
      <c r="Q57" s="1" t="n">
        <v>0.5</v>
      </c>
      <c r="R57" s="9" t="s">
        <v>105</v>
      </c>
      <c r="S57" s="1" t="s">
        <v>31</v>
      </c>
      <c r="T57" s="1" t="n">
        <f aca="false">$C57*$M57*$Q57-1.5*$D57*$N57</f>
        <v>-7.5</v>
      </c>
      <c r="U57" s="1" t="n">
        <f aca="false">$E57*$O57-2*($F57*$P57+H57)</f>
        <v>-13</v>
      </c>
      <c r="V57" s="5" t="n">
        <f aca="false">IF($U57&lt;0,$U57*1.5,$U57*3)</f>
        <v>-19.5</v>
      </c>
      <c r="W57" s="1" t="n">
        <f aca="false">(G57+I57+K57)*2-(J57+L57)*3</f>
        <v>8</v>
      </c>
      <c r="X57" s="1" t="n">
        <f aca="false">T57+V57+W57</f>
        <v>-19</v>
      </c>
      <c r="Y57" s="2" t="n">
        <f aca="false">X57/(C57+D57*1.5+(E57+F57+H57+J57+L57)*3+(G57+I57+K57)*2)</f>
        <v>-0.156378600823045</v>
      </c>
      <c r="Z57" s="1" t="str">
        <f aca="false">IF(S57="","",IF(S57="分","分",IF(X57=0,"分",IF(S57="攻",IF(X57&gt;0,"一致","不一致"),IF(X57&gt;=0,"不一致","一致")))))</f>
        <v>一致</v>
      </c>
      <c r="AA57" s="2" t="n">
        <f aca="false">IF(S57="","",ABS(Y57))</f>
        <v>0.156378600823045</v>
      </c>
      <c r="AB57" s="1" t="n">
        <f aca="false">AC57-AD57</f>
        <v>2</v>
      </c>
      <c r="AC57" s="1" t="n">
        <v>5</v>
      </c>
      <c r="AD57" s="1" t="n">
        <v>3</v>
      </c>
    </row>
    <row r="58" customFormat="false" ht="12.8" hidden="false" customHeight="false" outlineLevel="0" collapsed="false">
      <c r="A58" s="1" t="n">
        <v>57</v>
      </c>
      <c r="B58" s="1" t="s">
        <v>106</v>
      </c>
      <c r="C58" s="7" t="n">
        <v>14</v>
      </c>
      <c r="D58" s="1" t="n">
        <v>16</v>
      </c>
      <c r="E58" s="1" t="n">
        <v>4</v>
      </c>
      <c r="H58" s="1" t="n">
        <v>3</v>
      </c>
      <c r="I58" s="1" t="n">
        <v>1</v>
      </c>
      <c r="K58" s="1" t="n">
        <v>2</v>
      </c>
      <c r="M58" s="1" t="n">
        <v>1</v>
      </c>
      <c r="N58" s="1" t="n">
        <v>0.9</v>
      </c>
      <c r="O58" s="1" t="n">
        <v>1</v>
      </c>
      <c r="P58" s="1" t="n">
        <v>1</v>
      </c>
      <c r="Q58" s="1" t="n">
        <v>0.75</v>
      </c>
      <c r="R58" s="20" t="s">
        <v>107</v>
      </c>
      <c r="S58" s="1" t="s">
        <v>31</v>
      </c>
      <c r="T58" s="1" t="n">
        <f aca="false">$C58*$M58*$Q58-1.5*$D58*$N58</f>
        <v>-11.1</v>
      </c>
      <c r="U58" s="1" t="n">
        <f aca="false">$E58*$O58-2*($F58*$P58+H58)</f>
        <v>-2</v>
      </c>
      <c r="V58" s="5" t="n">
        <f aca="false">IF($U58&lt;0,$U58*1.5,$U58*3)</f>
        <v>-3</v>
      </c>
      <c r="W58" s="1" t="n">
        <f aca="false">(G58+I58+K58)*2-(J58+L58)*3</f>
        <v>6</v>
      </c>
      <c r="X58" s="1" t="n">
        <f aca="false">T58+V58+W58</f>
        <v>-8.1</v>
      </c>
      <c r="Y58" s="2" t="n">
        <f aca="false">X58/(C58+D58*1.5+(E58+F58+H58+J58+L58)*3+(G58+I58+K58)*2)</f>
        <v>-0.124615384615385</v>
      </c>
      <c r="Z58" s="1" t="str">
        <f aca="false">IF(S58="","",IF(S58="分","分",IF(X58=0,"分",IF(S58="攻",IF(X58&gt;0,"一致","不一致"),IF(X58&gt;=0,"不一致","一致")))))</f>
        <v>一致</v>
      </c>
      <c r="AA58" s="2" t="n">
        <f aca="false">IF(S58="","",ABS(Y58))</f>
        <v>0.124615384615385</v>
      </c>
      <c r="AB58" s="1" t="n">
        <f aca="false">AC58-AD58</f>
        <v>2</v>
      </c>
      <c r="AC58" s="1" t="n">
        <v>4</v>
      </c>
      <c r="AD58" s="1" t="n">
        <v>2</v>
      </c>
    </row>
    <row r="59" customFormat="false" ht="12.8" hidden="false" customHeight="false" outlineLevel="0" collapsed="false">
      <c r="A59" s="1" t="n">
        <v>58</v>
      </c>
      <c r="B59" s="1" t="s">
        <v>108</v>
      </c>
      <c r="C59" s="1" t="n">
        <v>12</v>
      </c>
      <c r="D59" s="13" t="n">
        <v>8.5</v>
      </c>
      <c r="E59" s="1" t="n">
        <v>2</v>
      </c>
      <c r="M59" s="15" t="n">
        <v>0.9</v>
      </c>
      <c r="N59" s="1" t="n">
        <v>1.1</v>
      </c>
      <c r="O59" s="1" t="n">
        <v>1</v>
      </c>
      <c r="P59" s="1" t="n">
        <v>1</v>
      </c>
      <c r="Q59" s="1" t="n">
        <v>0.5</v>
      </c>
      <c r="R59" s="9" t="s">
        <v>109</v>
      </c>
      <c r="S59" s="1" t="s">
        <v>75</v>
      </c>
      <c r="T59" s="1" t="n">
        <f aca="false">$C59*$M59*$Q59-1.5*$D59*$N59</f>
        <v>-8.625</v>
      </c>
      <c r="U59" s="1" t="n">
        <f aca="false">$E59*$O59-2*($F59*$P59+H59)</f>
        <v>2</v>
      </c>
      <c r="V59" s="5" t="n">
        <f aca="false">IF($U59&lt;0,$U59*1.5,$U59*3)</f>
        <v>6</v>
      </c>
      <c r="W59" s="1" t="n">
        <f aca="false">(G59+I59+K59)*2-(J59+L59)*3</f>
        <v>0</v>
      </c>
      <c r="X59" s="1" t="n">
        <f aca="false">T59+V59+W59</f>
        <v>-2.625</v>
      </c>
      <c r="Y59" s="2" t="n">
        <f aca="false">X59/(C59+D59*1.5+(E59+F59+H59+J59+L59)*3+(G59+I59+K59)*2)</f>
        <v>-0.0853658536585366</v>
      </c>
      <c r="Z59" s="1" t="str">
        <f aca="false">IF(S59="","",IF(S59="分","分",IF(X59=0,"分",IF(S59="攻",IF(X59&gt;0,"一致","不一致"),IF(X59&gt;=0,"不一致","一致")))))</f>
        <v>分</v>
      </c>
      <c r="AA59" s="2" t="n">
        <f aca="false">IF(S59="","",ABS(Y59))</f>
        <v>0.0853658536585366</v>
      </c>
      <c r="AB59" s="1" t="n">
        <f aca="false">AC59-AD59</f>
        <v>-2</v>
      </c>
      <c r="AC59" s="1" t="n">
        <v>3</v>
      </c>
      <c r="AD59" s="1" t="n">
        <v>5</v>
      </c>
    </row>
    <row r="60" customFormat="false" ht="12.8" hidden="false" customHeight="false" outlineLevel="0" collapsed="false">
      <c r="A60" s="1" t="n">
        <v>59</v>
      </c>
      <c r="B60" s="1" t="n">
        <v>51</v>
      </c>
      <c r="C60" s="13" t="n">
        <v>9</v>
      </c>
      <c r="D60" s="1" t="n">
        <v>13</v>
      </c>
      <c r="M60" s="1" t="n">
        <v>1.1</v>
      </c>
      <c r="N60" s="1" t="n">
        <v>0.6</v>
      </c>
      <c r="O60" s="1" t="n">
        <v>1</v>
      </c>
      <c r="P60" s="1" t="n">
        <v>1</v>
      </c>
      <c r="Q60" s="1" t="n">
        <v>1</v>
      </c>
      <c r="R60" s="1" t="s">
        <v>110</v>
      </c>
      <c r="S60" s="1" t="s">
        <v>75</v>
      </c>
      <c r="T60" s="1" t="n">
        <f aca="false">$C60*$M60*$Q60-1.5*$D60*$N60</f>
        <v>-1.8</v>
      </c>
      <c r="U60" s="1" t="n">
        <f aca="false">$E60*$O60-2*($F60*$P60+H60)</f>
        <v>0</v>
      </c>
      <c r="V60" s="5" t="n">
        <f aca="false">IF($U60&lt;0,$U60*1.5,$U60*3)</f>
        <v>0</v>
      </c>
      <c r="W60" s="1" t="n">
        <f aca="false">(G60+I60+K60)*2-(J60+L60)*3</f>
        <v>0</v>
      </c>
      <c r="X60" s="1" t="n">
        <f aca="false">T60+V60+W60</f>
        <v>-1.8</v>
      </c>
      <c r="Y60" s="2" t="n">
        <f aca="false">X60/(C60+D60*1.5+(E60+F60+H60+J60+L60)*3+(G60+I60+K60)*2)</f>
        <v>-0.0631578947368421</v>
      </c>
      <c r="Z60" s="1" t="str">
        <f aca="false">IF(S60="","",IF(S60="分","分",IF(X60=0,"分",IF(S60="攻",IF(X60&gt;0,"一致","不一致"),IF(X60&gt;=0,"不一致","一致")))))</f>
        <v>分</v>
      </c>
      <c r="AA60" s="2" t="n">
        <f aca="false">IF(S60="","",ABS(Y60))</f>
        <v>0.0631578947368421</v>
      </c>
      <c r="AB60" s="1" t="n">
        <f aca="false">AC60-AD60</f>
        <v>1</v>
      </c>
      <c r="AC60" s="1" t="n">
        <v>4</v>
      </c>
      <c r="AD60" s="1" t="n">
        <v>3</v>
      </c>
    </row>
    <row r="61" customFormat="false" ht="12.8" hidden="false" customHeight="false" outlineLevel="0" collapsed="false">
      <c r="A61" s="1" t="n">
        <v>60</v>
      </c>
      <c r="B61" s="1" t="s">
        <v>111</v>
      </c>
      <c r="C61" s="1" t="n">
        <v>56</v>
      </c>
      <c r="D61" s="13" t="n">
        <v>15</v>
      </c>
      <c r="E61" s="1" t="n">
        <v>11</v>
      </c>
      <c r="F61" s="1" t="n">
        <v>8</v>
      </c>
      <c r="H61" s="1" t="n">
        <v>2</v>
      </c>
      <c r="J61" s="1" t="n">
        <v>2</v>
      </c>
      <c r="M61" s="1" t="n">
        <v>0.9</v>
      </c>
      <c r="N61" s="1" t="n">
        <v>1</v>
      </c>
      <c r="O61" s="1" t="n">
        <v>1</v>
      </c>
      <c r="P61" s="1" t="n">
        <v>1</v>
      </c>
      <c r="Q61" s="1" t="n">
        <v>0.5</v>
      </c>
      <c r="R61" s="9" t="s">
        <v>112</v>
      </c>
      <c r="S61" s="1" t="s">
        <v>31</v>
      </c>
      <c r="T61" s="1" t="n">
        <f aca="false">$C61*$M61*$Q61-1.5*$D61*$N61</f>
        <v>2.7</v>
      </c>
      <c r="U61" s="1" t="n">
        <f aca="false">$E61*$O61-2*($F61*$P61+H61)</f>
        <v>-9</v>
      </c>
      <c r="V61" s="5" t="n">
        <f aca="false">IF($U61&lt;0,$U61*1.5,$U61*3)</f>
        <v>-13.5</v>
      </c>
      <c r="W61" s="1" t="n">
        <f aca="false">(G61+I61+K61)*2-(J61+L61)*3</f>
        <v>-6</v>
      </c>
      <c r="X61" s="1" t="n">
        <f aca="false">T61+V61+W61</f>
        <v>-16.8</v>
      </c>
      <c r="Y61" s="2" t="n">
        <f aca="false">X61/(C61+D61*1.5+(E61+F61+H61+J61+L61)*3+(G61+I61+K61)*2)</f>
        <v>-0.113898305084746</v>
      </c>
      <c r="Z61" s="1" t="str">
        <f aca="false">IF(S61="","",IF(S61="分","分",IF(X61=0,"分",IF(S61="攻",IF(X61&gt;0,"一致","不一致"),IF(X61&gt;=0,"不一致","一致")))))</f>
        <v>一致</v>
      </c>
      <c r="AA61" s="2" t="n">
        <f aca="false">IF(S61="","",ABS(Y61))</f>
        <v>0.113898305084746</v>
      </c>
      <c r="AB61" s="1" t="n">
        <f aca="false">AC61-AD61</f>
        <v>1</v>
      </c>
      <c r="AC61" s="1" t="n">
        <v>4</v>
      </c>
      <c r="AD61" s="1" t="n">
        <v>3</v>
      </c>
    </row>
    <row r="62" customFormat="false" ht="12.8" hidden="false" customHeight="false" outlineLevel="0" collapsed="false">
      <c r="A62" s="1" t="n">
        <v>61</v>
      </c>
      <c r="B62" s="1" t="s">
        <v>113</v>
      </c>
      <c r="C62" s="1" t="n">
        <v>17</v>
      </c>
      <c r="D62" s="1" t="n">
        <v>18</v>
      </c>
      <c r="E62" s="1" t="n">
        <v>2</v>
      </c>
      <c r="M62" s="1" t="n">
        <v>1</v>
      </c>
      <c r="N62" s="1" t="n">
        <v>1</v>
      </c>
      <c r="O62" s="1" t="n">
        <v>1</v>
      </c>
      <c r="P62" s="1" t="n">
        <v>1</v>
      </c>
      <c r="Q62" s="1" t="n">
        <v>1</v>
      </c>
      <c r="R62" s="1" t="s">
        <v>114</v>
      </c>
      <c r="S62" s="1" t="s">
        <v>31</v>
      </c>
      <c r="T62" s="1" t="n">
        <f aca="false">$C62*$M62*$Q62-1.5*$D62*$N62</f>
        <v>-10</v>
      </c>
      <c r="U62" s="1" t="n">
        <f aca="false">$E62*$O62-2*($F62*$P62+H62)</f>
        <v>2</v>
      </c>
      <c r="V62" s="5" t="n">
        <f aca="false">IF($U62&lt;0,$U62*1.5,$U62*3)</f>
        <v>6</v>
      </c>
      <c r="W62" s="1" t="n">
        <f aca="false">(G62+I62+K62)*2-(J62+L62)*3</f>
        <v>0</v>
      </c>
      <c r="X62" s="1" t="n">
        <f aca="false">T62+V62+W62</f>
        <v>-4</v>
      </c>
      <c r="Y62" s="2" t="n">
        <f aca="false">X62/(C62+D62*1.5+(E62+F62+H62+J62+L62)*3+(G62+I62+K62)*2)</f>
        <v>-0.08</v>
      </c>
      <c r="Z62" s="1" t="str">
        <f aca="false">IF(S62="","",IF(S62="分","分",IF(X62=0,"分",IF(S62="攻",IF(X62&gt;0,"一致","不一致"),IF(X62&gt;=0,"不一致","一致")))))</f>
        <v>一致</v>
      </c>
      <c r="AA62" s="2" t="n">
        <f aca="false">IF(S62="","",ABS(Y62))</f>
        <v>0.08</v>
      </c>
      <c r="AB62" s="1" t="n">
        <f aca="false">AC62-AD62</f>
        <v>0</v>
      </c>
      <c r="AC62" s="1" t="n">
        <v>3</v>
      </c>
      <c r="AD62" s="1" t="n">
        <v>3</v>
      </c>
    </row>
    <row r="63" customFormat="false" ht="12.8" hidden="false" customHeight="false" outlineLevel="0" collapsed="false">
      <c r="A63" s="1" t="n">
        <v>62</v>
      </c>
      <c r="B63" s="1" t="s">
        <v>115</v>
      </c>
      <c r="C63" s="7" t="n">
        <v>16</v>
      </c>
      <c r="D63" s="1" t="n">
        <v>11</v>
      </c>
      <c r="E63" s="1" t="n">
        <v>2</v>
      </c>
      <c r="H63" s="1" t="n">
        <v>3</v>
      </c>
      <c r="I63" s="1" t="n">
        <v>1</v>
      </c>
      <c r="M63" s="1" t="n">
        <v>1</v>
      </c>
      <c r="N63" s="1" t="n">
        <v>1</v>
      </c>
      <c r="O63" s="1" t="n">
        <v>1</v>
      </c>
      <c r="P63" s="1" t="n">
        <v>1</v>
      </c>
      <c r="Q63" s="1" t="n">
        <v>1</v>
      </c>
      <c r="R63" s="1" t="s">
        <v>116</v>
      </c>
      <c r="S63" s="1" t="s">
        <v>33</v>
      </c>
      <c r="T63" s="1" t="n">
        <f aca="false">$C63*$M63*$Q63-1.5*$D63*$N63</f>
        <v>-0.5</v>
      </c>
      <c r="U63" s="1" t="n">
        <f aca="false">$E63*$O63-2*($F63*$P63+H63)</f>
        <v>-4</v>
      </c>
      <c r="V63" s="5" t="n">
        <f aca="false">IF($U63&lt;0,$U63*1.5,$U63*3)</f>
        <v>-6</v>
      </c>
      <c r="W63" s="1" t="n">
        <f aca="false">(G63+I63+K63)*2-(J63+L63)*3</f>
        <v>2</v>
      </c>
      <c r="X63" s="1" t="n">
        <f aca="false">T63+V63+W63</f>
        <v>-4.5</v>
      </c>
      <c r="Y63" s="2" t="n">
        <f aca="false">X63/(C63+D63*1.5+(E63+F63+H63+J63+L63)*3+(G63+I63+K63)*2)</f>
        <v>-0.0909090909090909</v>
      </c>
      <c r="Z63" s="1" t="str">
        <f aca="false">IF(S63="","",IF(S63="分","分",IF(X63=0,"分",IF(S63="攻",IF(X63&gt;0,"一致","不一致"),IF(X63&gt;=0,"不一致","一致")))))</f>
        <v>不一致</v>
      </c>
      <c r="AA63" s="2" t="n">
        <f aca="false">IF(S63="","",ABS(Y63))</f>
        <v>0.0909090909090909</v>
      </c>
      <c r="AB63" s="1" t="n">
        <f aca="false">AC63-AD63</f>
        <v>2</v>
      </c>
      <c r="AC63" s="1" t="n">
        <v>4</v>
      </c>
      <c r="AD63" s="1" t="n">
        <v>2</v>
      </c>
    </row>
    <row r="64" customFormat="false" ht="12.8" hidden="false" customHeight="false" outlineLevel="0" collapsed="false">
      <c r="A64" s="1" t="n">
        <v>63</v>
      </c>
      <c r="B64" s="1" t="s">
        <v>117</v>
      </c>
      <c r="C64" s="1" t="n">
        <v>16</v>
      </c>
      <c r="D64" s="1" t="n">
        <v>11</v>
      </c>
      <c r="E64" s="1" t="n">
        <v>4</v>
      </c>
      <c r="F64" s="1" t="n">
        <v>1</v>
      </c>
      <c r="H64" s="1" t="n">
        <v>3</v>
      </c>
      <c r="M64" s="1" t="n">
        <v>1</v>
      </c>
      <c r="N64" s="1" t="n">
        <v>1</v>
      </c>
      <c r="O64" s="1" t="n">
        <v>1</v>
      </c>
      <c r="P64" s="1" t="n">
        <v>1</v>
      </c>
      <c r="Q64" s="1" t="n">
        <v>1</v>
      </c>
      <c r="S64" s="1" t="s">
        <v>31</v>
      </c>
      <c r="T64" s="1" t="n">
        <f aca="false">$C64*$M64*$Q64-1.5*$D64*$N64</f>
        <v>-0.5</v>
      </c>
      <c r="U64" s="1" t="n">
        <f aca="false">$E64*$O64-2*($F64*$P64+H64)</f>
        <v>-4</v>
      </c>
      <c r="V64" s="5" t="n">
        <f aca="false">IF($U64&lt;0,$U64*1.5,$U64*3)</f>
        <v>-6</v>
      </c>
      <c r="W64" s="1" t="n">
        <f aca="false">(G64+I64+K64)*2-(J64+L64)*3</f>
        <v>0</v>
      </c>
      <c r="X64" s="1" t="n">
        <f aca="false">T64+V64+W64</f>
        <v>-6.5</v>
      </c>
      <c r="Y64" s="2" t="n">
        <f aca="false">X64/(C64+D64*1.5+(E64+F64+H64+J64+L64)*3+(G64+I64+K64)*2)</f>
        <v>-0.115044247787611</v>
      </c>
      <c r="Z64" s="1" t="str">
        <f aca="false">IF(S64="","",IF(S64="分","分",IF(X64=0,"分",IF(S64="攻",IF(X64&gt;0,"一致","不一致"),IF(X64&gt;=0,"不一致","一致")))))</f>
        <v>一致</v>
      </c>
      <c r="AA64" s="2" t="n">
        <f aca="false">IF(S64="","",ABS(Y64))</f>
        <v>0.115044247787611</v>
      </c>
      <c r="AB64" s="1" t="n">
        <f aca="false">AC64-AD64</f>
        <v>-1</v>
      </c>
      <c r="AC64" s="1" t="n">
        <v>3</v>
      </c>
      <c r="AD64" s="1" t="n">
        <v>4</v>
      </c>
    </row>
    <row r="65" customFormat="false" ht="12.8" hidden="false" customHeight="false" outlineLevel="0" collapsed="false">
      <c r="A65" s="1" t="n">
        <v>64</v>
      </c>
      <c r="B65" s="1" t="n">
        <v>82</v>
      </c>
      <c r="C65" s="1" t="n">
        <v>24</v>
      </c>
      <c r="D65" s="1" t="n">
        <v>27</v>
      </c>
      <c r="F65" s="1" t="n">
        <v>4</v>
      </c>
      <c r="G65" s="1" t="n">
        <v>5</v>
      </c>
      <c r="M65" s="1" t="n">
        <v>1.1</v>
      </c>
      <c r="N65" s="1" t="n">
        <v>1</v>
      </c>
      <c r="O65" s="1" t="n">
        <v>1</v>
      </c>
      <c r="P65" s="1" t="n">
        <v>1</v>
      </c>
      <c r="Q65" s="1" t="n">
        <v>1</v>
      </c>
      <c r="R65" s="1" t="s">
        <v>118</v>
      </c>
      <c r="S65" s="1" t="s">
        <v>31</v>
      </c>
      <c r="T65" s="1" t="n">
        <f aca="false">$C65*$M65*$Q65-1.5*$D65*$N65</f>
        <v>-14.1</v>
      </c>
      <c r="U65" s="1" t="n">
        <f aca="false">$E65*$O65-2*($F65*$P65+H65)</f>
        <v>-8</v>
      </c>
      <c r="V65" s="5" t="n">
        <f aca="false">IF($U65&lt;0,$U65*1.5,$U65*3)</f>
        <v>-12</v>
      </c>
      <c r="W65" s="1" t="n">
        <f aca="false">(G65+I65+K65)*2-(J65+L65)*3</f>
        <v>10</v>
      </c>
      <c r="X65" s="1" t="n">
        <f aca="false">T65+V65+W65</f>
        <v>-16.1</v>
      </c>
      <c r="Y65" s="2" t="n">
        <f aca="false">X65/(C65+D65*1.5+(E65+F65+H65+J65+L65)*3+(G65+I65+K65)*2)</f>
        <v>-0.186127167630058</v>
      </c>
      <c r="Z65" s="1" t="str">
        <f aca="false">IF(S65="","",IF(S65="分","分",IF(X65=0,"分",IF(S65="攻",IF(X65&gt;0,"一致","不一致"),IF(X65&gt;=0,"不一致","一致")))))</f>
        <v>一致</v>
      </c>
      <c r="AA65" s="2" t="n">
        <f aca="false">IF(S65="","",ABS(Y65))</f>
        <v>0.186127167630058</v>
      </c>
      <c r="AB65" s="1" t="n">
        <f aca="false">AC65-AD65</f>
        <v>2</v>
      </c>
      <c r="AC65" s="1" t="n">
        <v>4</v>
      </c>
      <c r="AD65" s="1" t="n">
        <v>2</v>
      </c>
    </row>
    <row r="66" customFormat="false" ht="12.8" hidden="false" customHeight="false" outlineLevel="0" collapsed="false">
      <c r="A66" s="1" t="n">
        <v>65</v>
      </c>
      <c r="B66" s="1" t="n">
        <v>140</v>
      </c>
      <c r="C66" s="1" t="n">
        <v>17</v>
      </c>
      <c r="D66" s="1" t="n">
        <v>16</v>
      </c>
      <c r="E66" s="1" t="n">
        <v>7</v>
      </c>
      <c r="H66" s="1" t="n">
        <v>1</v>
      </c>
      <c r="I66" s="1" t="n">
        <v>1</v>
      </c>
      <c r="J66" s="1" t="n">
        <v>1</v>
      </c>
      <c r="M66" s="1" t="n">
        <v>1.2</v>
      </c>
      <c r="N66" s="1" t="n">
        <v>1</v>
      </c>
      <c r="O66" s="1" t="n">
        <v>1</v>
      </c>
      <c r="P66" s="1" t="n">
        <v>1</v>
      </c>
      <c r="Q66" s="1" t="n">
        <v>1</v>
      </c>
      <c r="S66" s="1" t="s">
        <v>33</v>
      </c>
      <c r="T66" s="1" t="n">
        <f aca="false">$C66*$M66*$Q66-1.5*$D66*$N66</f>
        <v>-3.6</v>
      </c>
      <c r="U66" s="1" t="n">
        <f aca="false">$E66*$O66-2*($F66*$P66+H66)</f>
        <v>5</v>
      </c>
      <c r="V66" s="5" t="n">
        <f aca="false">IF($U66&lt;0,$U66*1.5,$U66*3)</f>
        <v>15</v>
      </c>
      <c r="W66" s="1" t="n">
        <f aca="false">(G66+I66+K66)*2-(J66+L66)*3</f>
        <v>-1</v>
      </c>
      <c r="X66" s="1" t="n">
        <f aca="false">T66+V66+W66</f>
        <v>10.4</v>
      </c>
      <c r="Y66" s="2" t="n">
        <f aca="false">X66/(C66+D66*1.5+(E66+F66+H66+J66+L66)*3+(G66+I66+K66)*2)</f>
        <v>0.148571428571429</v>
      </c>
      <c r="Z66" s="1" t="str">
        <f aca="false">IF(S66="","",IF(S66="分","分",IF(X66=0,"分",IF(S66="攻",IF(X66&gt;0,"一致","不一致"),IF(X66&gt;=0,"不一致","一致")))))</f>
        <v>一致</v>
      </c>
      <c r="AA66" s="2" t="n">
        <f aca="false">IF(S66="","",ABS(Y66))</f>
        <v>0.148571428571429</v>
      </c>
      <c r="AB66" s="1" t="n">
        <f aca="false">AC66-AD66</f>
        <v>0</v>
      </c>
      <c r="AC66" s="1" t="n">
        <v>3</v>
      </c>
      <c r="AD66" s="1" t="n">
        <v>3</v>
      </c>
    </row>
    <row r="67" customFormat="false" ht="12.8" hidden="false" customHeight="false" outlineLevel="0" collapsed="false">
      <c r="A67" s="1" t="n">
        <v>66</v>
      </c>
      <c r="B67" s="1" t="s">
        <v>119</v>
      </c>
      <c r="C67" s="1" t="n">
        <v>21.5</v>
      </c>
      <c r="D67" s="1" t="n">
        <v>9</v>
      </c>
      <c r="E67" s="1" t="n">
        <v>3</v>
      </c>
      <c r="H67" s="1" t="n">
        <v>6</v>
      </c>
      <c r="I67" s="1" t="n">
        <v>1</v>
      </c>
      <c r="M67" s="1" t="n">
        <v>1</v>
      </c>
      <c r="N67" s="1" t="n">
        <v>1</v>
      </c>
      <c r="O67" s="1" t="n">
        <v>1</v>
      </c>
      <c r="P67" s="1" t="n">
        <v>1</v>
      </c>
      <c r="Q67" s="1" t="n">
        <v>1.5</v>
      </c>
      <c r="R67" s="10" t="s">
        <v>120</v>
      </c>
      <c r="S67" s="1" t="s">
        <v>33</v>
      </c>
      <c r="T67" s="1" t="n">
        <f aca="false">$C67*$M67*$Q67-1.5*$D67*$N67</f>
        <v>18.75</v>
      </c>
      <c r="U67" s="1" t="n">
        <f aca="false">$E67*$O67-2*($F67*$P67+H67)</f>
        <v>-9</v>
      </c>
      <c r="V67" s="5" t="n">
        <f aca="false">IF($U67&lt;0,$U67*1.5,$U67*3)</f>
        <v>-13.5</v>
      </c>
      <c r="W67" s="1" t="n">
        <f aca="false">(G67+I67+K67)*2-(J67+L67)*3</f>
        <v>2</v>
      </c>
      <c r="X67" s="1" t="n">
        <f aca="false">T67+V67+W67</f>
        <v>7.25</v>
      </c>
      <c r="Y67" s="2" t="n">
        <f aca="false">X67/(C67+D67*1.5+(E67+F67+H67+J67+L67)*3+(G67+I67+K67)*2)</f>
        <v>0.11328125</v>
      </c>
      <c r="Z67" s="1" t="str">
        <f aca="false">IF(S67="","",IF(S67="分","分",IF(X67=0,"分",IF(S67="攻",IF(X67&gt;0,"一致","不一致"),IF(X67&gt;=0,"不一致","一致")))))</f>
        <v>一致</v>
      </c>
      <c r="AA67" s="2" t="n">
        <f aca="false">IF(S67="","",ABS(Y67))</f>
        <v>0.11328125</v>
      </c>
      <c r="AB67" s="1" t="n">
        <f aca="false">AC67-AD67</f>
        <v>1</v>
      </c>
      <c r="AC67" s="1" t="n">
        <v>4</v>
      </c>
      <c r="AD67" s="1" t="n">
        <v>3</v>
      </c>
    </row>
    <row r="68" customFormat="false" ht="12.8" hidden="false" customHeight="false" outlineLevel="0" collapsed="false">
      <c r="A68" s="1" t="n">
        <v>67</v>
      </c>
      <c r="B68" s="1" t="s">
        <v>121</v>
      </c>
      <c r="C68" s="13" t="n">
        <v>11</v>
      </c>
      <c r="D68" s="1" t="n">
        <v>13</v>
      </c>
      <c r="M68" s="1" t="n">
        <v>1.1</v>
      </c>
      <c r="N68" s="1" t="n">
        <v>1</v>
      </c>
      <c r="O68" s="1" t="n">
        <v>1</v>
      </c>
      <c r="P68" s="1" t="n">
        <v>1</v>
      </c>
      <c r="Q68" s="1" t="n">
        <v>1</v>
      </c>
      <c r="R68" s="1" t="s">
        <v>73</v>
      </c>
      <c r="S68" s="1" t="s">
        <v>31</v>
      </c>
      <c r="T68" s="1" t="n">
        <f aca="false">$C68*$M68*$Q68-1.5*$D68*$N68</f>
        <v>-7.4</v>
      </c>
      <c r="U68" s="1" t="n">
        <f aca="false">$E68*$O68-2*($F68*$P68+H68)</f>
        <v>0</v>
      </c>
      <c r="V68" s="5" t="n">
        <f aca="false">IF($U68&lt;0,$U68*1.5,$U68*3)</f>
        <v>0</v>
      </c>
      <c r="W68" s="1" t="n">
        <f aca="false">(G68+I68+K68)*2-(J68+L68)*3</f>
        <v>0</v>
      </c>
      <c r="X68" s="1" t="n">
        <f aca="false">T68+V68+W68</f>
        <v>-7.4</v>
      </c>
      <c r="Y68" s="2" t="n">
        <f aca="false">X68/(C68+D68*1.5+(E68+F68+H68+J68+L68)*3+(G68+I68+K68)*2)</f>
        <v>-0.242622950819672</v>
      </c>
      <c r="Z68" s="1" t="str">
        <f aca="false">IF(S68="","",IF(S68="分","分",IF(X68=0,"分",IF(S68="攻",IF(X68&gt;0,"一致","不一致"),IF(X68&gt;=0,"不一致","一致")))))</f>
        <v>一致</v>
      </c>
      <c r="AA68" s="2" t="n">
        <f aca="false">IF(S68="","",ABS(Y68))</f>
        <v>0.242622950819672</v>
      </c>
      <c r="AB68" s="1" t="n">
        <f aca="false">AC68-AD68</f>
        <v>0</v>
      </c>
      <c r="AC68" s="1" t="n">
        <v>4</v>
      </c>
      <c r="AD68" s="1" t="n">
        <v>4</v>
      </c>
    </row>
    <row r="69" customFormat="false" ht="12.8" hidden="false" customHeight="false" outlineLevel="0" collapsed="false">
      <c r="A69" s="1" t="n">
        <v>68</v>
      </c>
      <c r="B69" s="1" t="n">
        <v>59</v>
      </c>
      <c r="C69" s="1" t="n">
        <v>10</v>
      </c>
      <c r="D69" s="1" t="n">
        <v>13</v>
      </c>
      <c r="E69" s="1" t="n">
        <v>12</v>
      </c>
      <c r="H69" s="1" t="n">
        <v>2</v>
      </c>
      <c r="M69" s="1" t="n">
        <v>1</v>
      </c>
      <c r="N69" s="1" t="n">
        <v>1</v>
      </c>
      <c r="O69" s="1" t="n">
        <v>1</v>
      </c>
      <c r="P69" s="1" t="n">
        <v>1</v>
      </c>
      <c r="Q69" s="1" t="n">
        <v>1</v>
      </c>
      <c r="R69" s="1" t="s">
        <v>122</v>
      </c>
      <c r="S69" s="1" t="s">
        <v>33</v>
      </c>
      <c r="T69" s="1" t="n">
        <f aca="false">$C69*$M69*$Q69-1.5*$D69*$N69</f>
        <v>-9.5</v>
      </c>
      <c r="U69" s="1" t="n">
        <f aca="false">$E69*$O69-2*($F69*$P69+H69)</f>
        <v>8</v>
      </c>
      <c r="V69" s="5" t="n">
        <f aca="false">IF($U69&lt;0,$U69*1.5,$U69*3)</f>
        <v>24</v>
      </c>
      <c r="W69" s="1" t="n">
        <f aca="false">(G69+I69+K69)*2-(J69+L69)*3</f>
        <v>0</v>
      </c>
      <c r="X69" s="1" t="n">
        <f aca="false">T69+V69+W69</f>
        <v>14.5</v>
      </c>
      <c r="Y69" s="2" t="n">
        <f aca="false">X69/(C69+D69*1.5+(E69+F69+H69+J69+L69)*3+(G69+I69+K69)*2)</f>
        <v>0.202797202797203</v>
      </c>
      <c r="Z69" s="1" t="str">
        <f aca="false">IF(S69="","",IF(S69="分","分",IF(X69=0,"分",IF(S69="攻",IF(X69&gt;0,"一致","不一致"),IF(X69&gt;=0,"不一致","一致")))))</f>
        <v>一致</v>
      </c>
      <c r="AA69" s="2" t="n">
        <f aca="false">IF(S69="","",ABS(Y69))</f>
        <v>0.202797202797203</v>
      </c>
      <c r="AB69" s="1" t="n">
        <f aca="false">AC69-AD69</f>
        <v>2</v>
      </c>
      <c r="AC69" s="1" t="n">
        <v>4</v>
      </c>
      <c r="AD69" s="1" t="n">
        <v>2</v>
      </c>
    </row>
    <row r="70" customFormat="false" ht="12.8" hidden="false" customHeight="false" outlineLevel="0" collapsed="false">
      <c r="A70" s="1" t="n">
        <v>69</v>
      </c>
      <c r="B70" s="1" t="s">
        <v>123</v>
      </c>
      <c r="C70" s="1" t="n">
        <v>26</v>
      </c>
      <c r="D70" s="1" t="n">
        <v>14</v>
      </c>
      <c r="F70" s="1" t="n">
        <v>6</v>
      </c>
      <c r="G70" s="1" t="n">
        <v>2</v>
      </c>
      <c r="H70" s="1" t="n">
        <v>3</v>
      </c>
      <c r="I70" s="1" t="n">
        <v>2</v>
      </c>
      <c r="M70" s="1" t="n">
        <v>1</v>
      </c>
      <c r="N70" s="1" t="n">
        <v>1</v>
      </c>
      <c r="O70" s="1" t="n">
        <v>0.75</v>
      </c>
      <c r="P70" s="1" t="n">
        <v>1</v>
      </c>
      <c r="Q70" s="1" t="n">
        <v>0.75</v>
      </c>
      <c r="R70" s="21" t="s">
        <v>124</v>
      </c>
      <c r="S70" s="1" t="s">
        <v>31</v>
      </c>
      <c r="T70" s="1" t="n">
        <f aca="false">$C70*$M70*$Q70-1.5*$D70*$N70</f>
        <v>-1.5</v>
      </c>
      <c r="U70" s="1" t="n">
        <f aca="false">$E70*$O70-2*($F70*$P70+H70)</f>
        <v>-18</v>
      </c>
      <c r="V70" s="5" t="n">
        <f aca="false">IF($U70&lt;0,$U70*1.5,$U70*3)</f>
        <v>-27</v>
      </c>
      <c r="W70" s="1" t="n">
        <f aca="false">(G70+I70+K70)*2-(J70+L70)*3</f>
        <v>8</v>
      </c>
      <c r="X70" s="1" t="n">
        <f aca="false">T70+V70+W70</f>
        <v>-20.5</v>
      </c>
      <c r="Y70" s="2" t="n">
        <f aca="false">X70/(C70+D70*1.5+(E70+F70+H70+J70+L70)*3+(G70+I70+K70)*2)</f>
        <v>-0.25</v>
      </c>
      <c r="Z70" s="1" t="str">
        <f aca="false">IF(S70="","",IF(S70="分","分",IF(X70=0,"分",IF(S70="攻",IF(X70&gt;0,"一致","不一致"),IF(X70&gt;=0,"不一致","一致")))))</f>
        <v>一致</v>
      </c>
      <c r="AA70" s="2" t="n">
        <f aca="false">IF(S70="","",ABS(Y70))</f>
        <v>0.25</v>
      </c>
      <c r="AB70" s="1" t="n">
        <f aca="false">AC70-AD70</f>
        <v>0</v>
      </c>
      <c r="AC70" s="1" t="n">
        <v>3</v>
      </c>
      <c r="AD70" s="1" t="n">
        <v>3</v>
      </c>
    </row>
    <row r="71" customFormat="false" ht="12.8" hidden="false" customHeight="false" outlineLevel="0" collapsed="false">
      <c r="A71" s="1" t="n">
        <v>70</v>
      </c>
      <c r="B71" s="1" t="s">
        <v>125</v>
      </c>
      <c r="C71" s="1" t="n">
        <v>17</v>
      </c>
      <c r="D71" s="1" t="n">
        <v>12.5</v>
      </c>
      <c r="E71" s="1" t="n">
        <v>5</v>
      </c>
      <c r="F71" s="1" t="n">
        <v>4</v>
      </c>
      <c r="I71" s="1" t="n">
        <v>1</v>
      </c>
      <c r="M71" s="1" t="n">
        <v>1</v>
      </c>
      <c r="N71" s="1" t="n">
        <v>0.8</v>
      </c>
      <c r="O71" s="1" t="n">
        <v>1</v>
      </c>
      <c r="P71" s="1" t="n">
        <v>1</v>
      </c>
      <c r="Q71" s="1" t="n">
        <v>1</v>
      </c>
      <c r="S71" s="1" t="s">
        <v>33</v>
      </c>
      <c r="T71" s="1" t="n">
        <f aca="false">$C71*$M71*$Q71-1.5*$D71*$N71</f>
        <v>2</v>
      </c>
      <c r="U71" s="1" t="n">
        <f aca="false">$E71*$O71-2*($F71*$P71+H71)</f>
        <v>-3</v>
      </c>
      <c r="V71" s="5" t="n">
        <f aca="false">IF($U71&lt;0,$U71*1.5,$U71*3)</f>
        <v>-4.5</v>
      </c>
      <c r="W71" s="1" t="n">
        <f aca="false">(G71+I71+K71)*2-(J71+L71)*3</f>
        <v>2</v>
      </c>
      <c r="X71" s="1" t="n">
        <f aca="false">T71+V71+W71</f>
        <v>-0.5</v>
      </c>
      <c r="Y71" s="2" t="n">
        <f aca="false">X71/(C71+D71*1.5+(E71+F71+H71+J71+L71)*3+(G71+I71+K71)*2)</f>
        <v>-0.00772200772200772</v>
      </c>
      <c r="Z71" s="1" t="str">
        <f aca="false">IF(S71="","",IF(S71="分","分",IF(X71=0,"分",IF(S71="攻",IF(X71&gt;0,"一致","不一致"),IF(X71&gt;=0,"不一致","一致")))))</f>
        <v>不一致</v>
      </c>
      <c r="AA71" s="2" t="n">
        <f aca="false">IF(S71="","",ABS(Y71))</f>
        <v>0.00772200772200772</v>
      </c>
      <c r="AB71" s="1" t="n">
        <f aca="false">AC71-AD71</f>
        <v>1</v>
      </c>
      <c r="AC71" s="1" t="n">
        <v>3</v>
      </c>
      <c r="AD71" s="1" t="n">
        <v>2</v>
      </c>
    </row>
    <row r="72" customFormat="false" ht="12.8" hidden="false" customHeight="false" outlineLevel="0" collapsed="false">
      <c r="A72" s="1" t="n">
        <v>71</v>
      </c>
      <c r="B72" s="1" t="s">
        <v>126</v>
      </c>
      <c r="C72" s="1" t="n">
        <v>33</v>
      </c>
      <c r="D72" s="1" t="n">
        <v>18</v>
      </c>
      <c r="G72" s="1" t="n">
        <v>2</v>
      </c>
      <c r="H72" s="1" t="n">
        <v>2</v>
      </c>
      <c r="I72" s="1" t="n">
        <v>2</v>
      </c>
      <c r="J72" s="1" t="n">
        <v>1</v>
      </c>
      <c r="K72" s="1" t="n">
        <v>3</v>
      </c>
      <c r="M72" s="1" t="n">
        <v>1</v>
      </c>
      <c r="N72" s="1" t="n">
        <v>1</v>
      </c>
      <c r="O72" s="1" t="n">
        <v>0.75</v>
      </c>
      <c r="P72" s="1" t="n">
        <v>1</v>
      </c>
      <c r="Q72" s="1" t="n">
        <v>0.5</v>
      </c>
      <c r="R72" s="9" t="s">
        <v>127</v>
      </c>
      <c r="S72" s="1" t="s">
        <v>31</v>
      </c>
      <c r="T72" s="1" t="n">
        <f aca="false">$C72*$M72*$Q72-1.5*$D72*$N72</f>
        <v>-10.5</v>
      </c>
      <c r="U72" s="1" t="n">
        <f aca="false">$E72*$O72-2*($F72*$P72+H72)</f>
        <v>-4</v>
      </c>
      <c r="V72" s="5" t="n">
        <f aca="false">IF($U72&lt;0,$U72*1.5,$U72*3)</f>
        <v>-6</v>
      </c>
      <c r="W72" s="1" t="n">
        <f aca="false">(G72+I72+K72)*2-(J72+L72)*3</f>
        <v>11</v>
      </c>
      <c r="X72" s="1" t="n">
        <f aca="false">T72+V72+W72</f>
        <v>-5.5</v>
      </c>
      <c r="Y72" s="2" t="n">
        <f aca="false">X72/(C72+D72*1.5+(E72+F72+H72+J72+L72)*3+(G72+I72+K72)*2)</f>
        <v>-0.0662650602409639</v>
      </c>
      <c r="Z72" s="1" t="str">
        <f aca="false">IF(S72="","",IF(S72="分","分",IF(X72=0,"分",IF(S72="攻",IF(X72&gt;0,"一致","不一致"),IF(X72&gt;=0,"不一致","一致")))))</f>
        <v>一致</v>
      </c>
      <c r="AA72" s="2" t="n">
        <f aca="false">IF(S72="","",ABS(Y72))</f>
        <v>0.0662650602409639</v>
      </c>
      <c r="AB72" s="1" t="n">
        <f aca="false">AC72-AD72</f>
        <v>1</v>
      </c>
      <c r="AC72" s="1" t="n">
        <v>4</v>
      </c>
      <c r="AD72" s="1" t="n">
        <v>3</v>
      </c>
    </row>
    <row r="73" customFormat="false" ht="12.8" hidden="false" customHeight="false" outlineLevel="0" collapsed="false">
      <c r="A73" s="1" t="n">
        <v>72</v>
      </c>
      <c r="B73" s="1" t="n">
        <v>139</v>
      </c>
      <c r="C73" s="1" t="n">
        <v>20</v>
      </c>
      <c r="D73" s="1" t="n">
        <v>14</v>
      </c>
      <c r="E73" s="1" t="n">
        <v>12</v>
      </c>
      <c r="F73" s="1" t="n">
        <v>2</v>
      </c>
      <c r="H73" s="1" t="n">
        <v>5</v>
      </c>
      <c r="M73" s="1" t="n">
        <v>1</v>
      </c>
      <c r="N73" s="1" t="n">
        <v>1</v>
      </c>
      <c r="O73" s="8" t="n">
        <v>0.75</v>
      </c>
      <c r="P73" s="1" t="n">
        <v>1</v>
      </c>
      <c r="Q73" s="1" t="n">
        <v>1</v>
      </c>
      <c r="R73" s="22" t="s">
        <v>128</v>
      </c>
      <c r="S73" s="1" t="s">
        <v>33</v>
      </c>
      <c r="T73" s="1" t="n">
        <f aca="false">$C73*$M73*$Q73-1.5*$D73*$N73</f>
        <v>-1</v>
      </c>
      <c r="U73" s="1" t="n">
        <f aca="false">$E73*$O73-2*($F73*$P73+H73)</f>
        <v>-5</v>
      </c>
      <c r="V73" s="5" t="n">
        <f aca="false">IF($U73&lt;0,$U73*1.5,$U73*3)</f>
        <v>-7.5</v>
      </c>
      <c r="W73" s="1" t="n">
        <f aca="false">(G73+I73+K73)*2-(J73+L73)*3</f>
        <v>0</v>
      </c>
      <c r="X73" s="1" t="n">
        <f aca="false">T73+V73+W73</f>
        <v>-8.5</v>
      </c>
      <c r="Y73" s="2" t="n">
        <f aca="false">X73/(C73+D73*1.5+(E73+F73+H73+J73+L73)*3+(G73+I73+K73)*2)</f>
        <v>-0.086734693877551</v>
      </c>
      <c r="Z73" s="1" t="str">
        <f aca="false">IF(S73="","",IF(S73="分","分",IF(X73=0,"分",IF(S73="攻",IF(X73&gt;0,"一致","不一致"),IF(X73&gt;=0,"不一致","一致")))))</f>
        <v>不一致</v>
      </c>
      <c r="AA73" s="2" t="n">
        <f aca="false">IF(S73="","",ABS(Y73))</f>
        <v>0.086734693877551</v>
      </c>
      <c r="AB73" s="1" t="n">
        <f aca="false">AC73-AD73</f>
        <v>2</v>
      </c>
      <c r="AC73" s="1" t="n">
        <v>4</v>
      </c>
      <c r="AD73" s="1" t="n">
        <v>2</v>
      </c>
    </row>
    <row r="74" customFormat="false" ht="12.8" hidden="false" customHeight="false" outlineLevel="0" collapsed="false">
      <c r="A74" s="1" t="n">
        <v>73</v>
      </c>
      <c r="B74" s="1" t="s">
        <v>129</v>
      </c>
      <c r="C74" s="1" t="n">
        <v>16</v>
      </c>
      <c r="D74" s="1" t="n">
        <v>11</v>
      </c>
      <c r="E74" s="1" t="n">
        <v>2</v>
      </c>
      <c r="F74" s="1" t="n">
        <v>2</v>
      </c>
      <c r="H74" s="1" t="n">
        <v>4</v>
      </c>
      <c r="M74" s="1" t="n">
        <v>1</v>
      </c>
      <c r="N74" s="1" t="n">
        <v>1</v>
      </c>
      <c r="O74" s="1" t="n">
        <v>1</v>
      </c>
      <c r="P74" s="1" t="n">
        <v>0.25</v>
      </c>
      <c r="Q74" s="1" t="n">
        <v>1</v>
      </c>
      <c r="R74" s="1" t="s">
        <v>67</v>
      </c>
      <c r="S74" s="1" t="s">
        <v>31</v>
      </c>
      <c r="T74" s="1" t="n">
        <f aca="false">$C74*$M74*$Q74-1.5*$D74*$N74</f>
        <v>-0.5</v>
      </c>
      <c r="U74" s="1" t="n">
        <f aca="false">$E74*$O74-2*($F74*$P74+H74)</f>
        <v>-7</v>
      </c>
      <c r="V74" s="5" t="n">
        <f aca="false">IF($U74&lt;0,$U74*1.5,$U74*3)</f>
        <v>-10.5</v>
      </c>
      <c r="W74" s="1" t="n">
        <f aca="false">(G74+I74+K74)*2-(J74+L74)*3</f>
        <v>0</v>
      </c>
      <c r="X74" s="1" t="n">
        <f aca="false">T74+V74+W74</f>
        <v>-11</v>
      </c>
      <c r="Y74" s="2" t="n">
        <f aca="false">X74/(C74+D74*1.5+(E74+F74+H74+J74+L74)*3+(G74+I74+K74)*2)</f>
        <v>-0.194690265486726</v>
      </c>
      <c r="Z74" s="1" t="str">
        <f aca="false">IF(S74="","",IF(S74="分","分",IF(X74=0,"分",IF(S74="攻",IF(X74&gt;0,"一致","不一致"),IF(X74&gt;=0,"不一致","一致")))))</f>
        <v>一致</v>
      </c>
      <c r="AA74" s="2" t="n">
        <f aca="false">IF(S74="","",ABS(Y74))</f>
        <v>0.194690265486726</v>
      </c>
      <c r="AB74" s="1" t="n">
        <f aca="false">AC74-AD74</f>
        <v>1</v>
      </c>
      <c r="AC74" s="1" t="n">
        <v>4</v>
      </c>
      <c r="AD74" s="1" t="n">
        <v>3</v>
      </c>
    </row>
    <row r="75" customFormat="false" ht="12.8" hidden="false" customHeight="false" outlineLevel="0" collapsed="false">
      <c r="A75" s="1" t="n">
        <v>74</v>
      </c>
      <c r="B75" s="1" t="s">
        <v>130</v>
      </c>
      <c r="C75" s="1" t="n">
        <v>38</v>
      </c>
      <c r="D75" s="1" t="n">
        <v>16</v>
      </c>
      <c r="E75" s="1" t="n">
        <v>6</v>
      </c>
      <c r="H75" s="1" t="n">
        <v>2</v>
      </c>
      <c r="I75" s="1" t="n">
        <v>1</v>
      </c>
      <c r="M75" s="15" t="n">
        <v>0.8</v>
      </c>
      <c r="N75" s="1" t="n">
        <v>1.2</v>
      </c>
      <c r="O75" s="1" t="n">
        <v>1</v>
      </c>
      <c r="P75" s="1" t="n">
        <v>1</v>
      </c>
      <c r="Q75" s="1" t="n">
        <v>1</v>
      </c>
      <c r="R75" s="3" t="s">
        <v>131</v>
      </c>
      <c r="S75" s="1" t="s">
        <v>33</v>
      </c>
      <c r="T75" s="1" t="n">
        <f aca="false">$C75*$M75*$Q75-1.5*$D75*$N75</f>
        <v>1.60000000000001</v>
      </c>
      <c r="U75" s="1" t="n">
        <f aca="false">$E75*$O75-2*($F75*$P75+H75)</f>
        <v>2</v>
      </c>
      <c r="V75" s="5" t="n">
        <f aca="false">IF($U75&lt;0,$U75*1.5,$U75*3)</f>
        <v>6</v>
      </c>
      <c r="W75" s="1" t="n">
        <f aca="false">(G75+I75+K75)*2-(J75+L75)*3</f>
        <v>2</v>
      </c>
      <c r="X75" s="1" t="n">
        <f aca="false">T75+V75+W75</f>
        <v>9.60000000000001</v>
      </c>
      <c r="Y75" s="2" t="n">
        <f aca="false">X75/(C75+D75*1.5+(E75+F75+H75+J75+L75)*3+(G75+I75+K75)*2)</f>
        <v>0.109090909090909</v>
      </c>
      <c r="Z75" s="1" t="str">
        <f aca="false">IF(S75="","",IF(S75="分","分",IF(X75=0,"分",IF(S75="攻",IF(X75&gt;0,"一致","不一致"),IF(X75&gt;=0,"不一致","一致")))))</f>
        <v>一致</v>
      </c>
      <c r="AA75" s="2" t="n">
        <f aca="false">IF(S75="","",ABS(Y75))</f>
        <v>0.109090909090909</v>
      </c>
      <c r="AB75" s="1" t="n">
        <f aca="false">AC75-AD75</f>
        <v>-2</v>
      </c>
      <c r="AC75" s="1" t="n">
        <v>3</v>
      </c>
      <c r="AD75" s="1" t="n">
        <v>5</v>
      </c>
    </row>
    <row r="76" customFormat="false" ht="12.8" hidden="false" customHeight="false" outlineLevel="0" collapsed="false">
      <c r="A76" s="1" t="n">
        <v>75</v>
      </c>
      <c r="B76" s="1" t="s">
        <v>132</v>
      </c>
      <c r="C76" s="1" t="n">
        <v>40</v>
      </c>
      <c r="D76" s="1" t="n">
        <v>14</v>
      </c>
      <c r="M76" s="15" t="n">
        <v>0.5</v>
      </c>
      <c r="N76" s="1" t="n">
        <v>1</v>
      </c>
      <c r="O76" s="1" t="n">
        <v>1</v>
      </c>
      <c r="P76" s="1" t="n">
        <v>1</v>
      </c>
      <c r="Q76" s="1" t="n">
        <v>0.5</v>
      </c>
      <c r="R76" s="9" t="s">
        <v>133</v>
      </c>
      <c r="S76" s="1" t="s">
        <v>31</v>
      </c>
      <c r="T76" s="1" t="n">
        <f aca="false">$C76*$M76*$Q76-1.5*$D76*$N76</f>
        <v>-11</v>
      </c>
      <c r="U76" s="1" t="n">
        <f aca="false">$E76*$O76-2*($F76*$P76+H76)</f>
        <v>0</v>
      </c>
      <c r="V76" s="5" t="n">
        <f aca="false">IF($U76&lt;0,$U76*1.5,$U76*3)</f>
        <v>0</v>
      </c>
      <c r="W76" s="1" t="n">
        <f aca="false">(G76+I76+K76)*2-(J76+L76)*3</f>
        <v>0</v>
      </c>
      <c r="X76" s="1" t="n">
        <f aca="false">T76+V76+W76</f>
        <v>-11</v>
      </c>
      <c r="Y76" s="2" t="n">
        <f aca="false">X76/(C76+D76*1.5+(E76+F76+H76+J76+L76)*3+(G76+I76+K76)*2)</f>
        <v>-0.180327868852459</v>
      </c>
      <c r="Z76" s="1" t="str">
        <f aca="false">IF(S76="","",IF(S76="分","分",IF(X76=0,"分",IF(S76="攻",IF(X76&gt;0,"一致","不一致"),IF(X76&gt;=0,"不一致","一致")))))</f>
        <v>一致</v>
      </c>
      <c r="AA76" s="2" t="n">
        <f aca="false">IF(S76="","",ABS(Y76))</f>
        <v>0.180327868852459</v>
      </c>
      <c r="AB76" s="1" t="n">
        <f aca="false">AC76-AD76</f>
        <v>-2</v>
      </c>
      <c r="AC76" s="1" t="n">
        <v>2</v>
      </c>
      <c r="AD76" s="1" t="n">
        <v>4</v>
      </c>
    </row>
    <row r="77" customFormat="false" ht="12.8" hidden="false" customHeight="false" outlineLevel="0" collapsed="false">
      <c r="A77" s="1" t="n">
        <v>76</v>
      </c>
      <c r="B77" s="1" t="n">
        <v>54</v>
      </c>
      <c r="C77" s="1" t="n">
        <v>17</v>
      </c>
      <c r="D77" s="1" t="n">
        <v>12</v>
      </c>
      <c r="F77" s="1" t="n">
        <v>1</v>
      </c>
      <c r="M77" s="1" t="n">
        <v>0.8</v>
      </c>
      <c r="N77" s="1" t="n">
        <v>0.8</v>
      </c>
      <c r="O77" s="1" t="n">
        <v>1</v>
      </c>
      <c r="P77" s="1" t="n">
        <v>1</v>
      </c>
      <c r="Q77" s="1" t="n">
        <v>1</v>
      </c>
      <c r="R77" s="1" t="s">
        <v>134</v>
      </c>
      <c r="S77" s="1" t="s">
        <v>31</v>
      </c>
      <c r="T77" s="1" t="n">
        <f aca="false">$C77*$M77*$Q77-1.5*$D77*$N77</f>
        <v>-0.799999999999999</v>
      </c>
      <c r="U77" s="1" t="n">
        <f aca="false">$E77*$O77-2*($F77*$P77+H77)</f>
        <v>-2</v>
      </c>
      <c r="V77" s="5" t="n">
        <f aca="false">IF($U77&lt;0,$U77*1.5,$U77*3)</f>
        <v>-3</v>
      </c>
      <c r="W77" s="1" t="n">
        <f aca="false">(G77+I77+K77)*2-(J77+L77)*3</f>
        <v>0</v>
      </c>
      <c r="X77" s="1" t="n">
        <f aca="false">T77+V77+W77</f>
        <v>-3.8</v>
      </c>
      <c r="Y77" s="2" t="n">
        <f aca="false">X77/(C77+D77*1.5+(E77+F77+H77+J77+L77)*3+(G77+I77+K77)*2)</f>
        <v>-0.1</v>
      </c>
      <c r="Z77" s="1" t="str">
        <f aca="false">IF(S77="","",IF(S77="分","分",IF(X77=0,"分",IF(S77="攻",IF(X77&gt;0,"一致","不一致"),IF(X77&gt;=0,"不一致","一致")))))</f>
        <v>一致</v>
      </c>
      <c r="AA77" s="2" t="n">
        <f aca="false">IF(S77="","",ABS(Y77))</f>
        <v>0.1</v>
      </c>
      <c r="AB77" s="1" t="n">
        <f aca="false">AC77-AD77</f>
        <v>0</v>
      </c>
      <c r="AC77" s="1" t="n">
        <v>2</v>
      </c>
      <c r="AD77" s="1" t="n">
        <v>2</v>
      </c>
    </row>
    <row r="78" customFormat="false" ht="12.8" hidden="false" customHeight="false" outlineLevel="0" collapsed="false">
      <c r="A78" s="1" t="n">
        <v>77</v>
      </c>
      <c r="B78" s="1" t="n">
        <v>72</v>
      </c>
      <c r="C78" s="13" t="n">
        <v>14</v>
      </c>
      <c r="D78" s="1" t="n">
        <v>7</v>
      </c>
      <c r="E78" s="1" t="n">
        <v>4</v>
      </c>
      <c r="H78" s="1" t="n">
        <v>4</v>
      </c>
      <c r="I78" s="1" t="n">
        <v>1</v>
      </c>
      <c r="M78" s="1" t="n">
        <v>1.2</v>
      </c>
      <c r="N78" s="1" t="n">
        <v>1.1</v>
      </c>
      <c r="O78" s="1" t="n">
        <v>1</v>
      </c>
      <c r="P78" s="1" t="n">
        <v>1</v>
      </c>
      <c r="Q78" s="1" t="n">
        <v>1</v>
      </c>
      <c r="R78" s="1" t="s">
        <v>135</v>
      </c>
      <c r="S78" s="1" t="s">
        <v>33</v>
      </c>
      <c r="T78" s="1" t="n">
        <f aca="false">$C78*$M78*$Q78-1.5*$D78*$N78</f>
        <v>5.25</v>
      </c>
      <c r="U78" s="1" t="n">
        <f aca="false">$E78*$O78-2*($F78*$P78+H78)</f>
        <v>-4</v>
      </c>
      <c r="V78" s="5" t="n">
        <f aca="false">IF($U78&lt;0,$U78*1.5,$U78*3)</f>
        <v>-6</v>
      </c>
      <c r="W78" s="1" t="n">
        <f aca="false">(G78+I78+K78)*2-(J78+L78)*3</f>
        <v>2</v>
      </c>
      <c r="X78" s="1" t="n">
        <f aca="false">T78+V78+W78</f>
        <v>1.25</v>
      </c>
      <c r="Y78" s="2" t="n">
        <f aca="false">X78/(C78+D78*1.5+(E78+F78+H78+J78+L78)*3+(G78+I78+K78)*2)</f>
        <v>0.0247524752475248</v>
      </c>
      <c r="Z78" s="1" t="str">
        <f aca="false">IF(S78="","",IF(S78="分","分",IF(X78=0,"分",IF(S78="攻",IF(X78&gt;0,"一致","不一致"),IF(X78&gt;=0,"不一致","一致")))))</f>
        <v>一致</v>
      </c>
      <c r="AA78" s="2" t="n">
        <f aca="false">IF(S78="","",ABS(Y78))</f>
        <v>0.0247524752475248</v>
      </c>
      <c r="AB78" s="1" t="n">
        <f aca="false">AC78-AD78</f>
        <v>1</v>
      </c>
      <c r="AC78" s="1" t="n">
        <v>5</v>
      </c>
      <c r="AD78" s="1" t="n">
        <v>4</v>
      </c>
    </row>
    <row r="79" customFormat="false" ht="12.8" hidden="false" customHeight="false" outlineLevel="0" collapsed="false">
      <c r="A79" s="1" t="n">
        <v>78</v>
      </c>
      <c r="B79" s="1" t="s">
        <v>136</v>
      </c>
      <c r="C79" s="1" t="n">
        <v>15</v>
      </c>
      <c r="D79" s="1" t="n">
        <v>11</v>
      </c>
      <c r="E79" s="1" t="n">
        <v>10</v>
      </c>
      <c r="F79" s="1" t="n">
        <v>10</v>
      </c>
      <c r="H79" s="1" t="n">
        <v>1</v>
      </c>
      <c r="M79" s="1" t="n">
        <v>1</v>
      </c>
      <c r="N79" s="1" t="n">
        <v>0.9</v>
      </c>
      <c r="O79" s="1" t="n">
        <v>1</v>
      </c>
      <c r="P79" s="1" t="n">
        <v>1</v>
      </c>
      <c r="Q79" s="1" t="n">
        <v>1</v>
      </c>
      <c r="S79" s="1" t="s">
        <v>31</v>
      </c>
      <c r="T79" s="1" t="n">
        <f aca="false">$C79*$M79*$Q79-1.5*$D79*$N79</f>
        <v>0.15</v>
      </c>
      <c r="U79" s="1" t="n">
        <f aca="false">$E79*$O79-2*($F79*$P79+H79)</f>
        <v>-12</v>
      </c>
      <c r="V79" s="5" t="n">
        <f aca="false">IF($U79&lt;0,$U79*1.5,$U79*3)</f>
        <v>-18</v>
      </c>
      <c r="W79" s="1" t="n">
        <f aca="false">(G79+I79+K79)*2-(J79+L79)*3</f>
        <v>0</v>
      </c>
      <c r="X79" s="1" t="n">
        <f aca="false">T79+V79+W79</f>
        <v>-17.85</v>
      </c>
      <c r="Y79" s="2" t="n">
        <f aca="false">X79/(C79+D79*1.5+(E79+F79+H79+J79+L79)*3+(G79+I79+K79)*2)</f>
        <v>-0.188888888888889</v>
      </c>
      <c r="Z79" s="1" t="str">
        <f aca="false">IF(S79="","",IF(S79="分","分",IF(X79=0,"分",IF(S79="攻",IF(X79&gt;0,"一致","不一致"),IF(X79&gt;=0,"不一致","一致")))))</f>
        <v>一致</v>
      </c>
      <c r="AA79" s="2" t="n">
        <f aca="false">IF(S79="","",ABS(Y79))</f>
        <v>0.188888888888889</v>
      </c>
      <c r="AB79" s="1" t="n">
        <f aca="false">AC79-AD79</f>
        <v>-1</v>
      </c>
      <c r="AC79" s="1" t="n">
        <v>2</v>
      </c>
      <c r="AD79" s="1" t="n">
        <v>3</v>
      </c>
    </row>
    <row r="80" customFormat="false" ht="12.8" hidden="false" customHeight="false" outlineLevel="0" collapsed="false">
      <c r="A80" s="1" t="n">
        <v>79</v>
      </c>
      <c r="B80" s="1" t="s">
        <v>137</v>
      </c>
      <c r="C80" s="7" t="n">
        <v>33</v>
      </c>
      <c r="D80" s="1" t="n">
        <v>48</v>
      </c>
      <c r="E80" s="1" t="n">
        <v>3</v>
      </c>
      <c r="F80" s="1" t="n">
        <v>1</v>
      </c>
      <c r="H80" s="1" t="n">
        <v>2</v>
      </c>
      <c r="I80" s="1" t="n">
        <v>1</v>
      </c>
      <c r="J80" s="1" t="n">
        <v>1</v>
      </c>
      <c r="K80" s="1" t="n">
        <v>2</v>
      </c>
      <c r="M80" s="1" t="n">
        <v>1</v>
      </c>
      <c r="N80" s="1" t="n">
        <v>0.9</v>
      </c>
      <c r="O80" s="1" t="n">
        <v>1</v>
      </c>
      <c r="P80" s="1" t="n">
        <v>1</v>
      </c>
      <c r="Q80" s="1" t="n">
        <v>1</v>
      </c>
      <c r="R80" s="1" t="s">
        <v>138</v>
      </c>
      <c r="S80" s="1" t="s">
        <v>31</v>
      </c>
      <c r="T80" s="1" t="n">
        <f aca="false">$C80*$M80*$Q80-1.5*$D80*$N80</f>
        <v>-31.8</v>
      </c>
      <c r="U80" s="1" t="n">
        <f aca="false">$E80*$O80-2*($F80*$P80+H80)</f>
        <v>-3</v>
      </c>
      <c r="V80" s="5" t="n">
        <f aca="false">IF($U80&lt;0,$U80*1.5,$U80*3)</f>
        <v>-4.5</v>
      </c>
      <c r="W80" s="1" t="n">
        <f aca="false">(G80+I80+K80)*2-(J80+L80)*3</f>
        <v>3</v>
      </c>
      <c r="X80" s="1" t="n">
        <f aca="false">T80+V80+W80</f>
        <v>-33.3</v>
      </c>
      <c r="Y80" s="2" t="n">
        <f aca="false">X80/(C80+D80*1.5+(E80+F80+H80+J80+L80)*3+(G80+I80+K80)*2)</f>
        <v>-0.252272727272727</v>
      </c>
      <c r="Z80" s="1" t="str">
        <f aca="false">IF(S80="","",IF(S80="分","分",IF(X80=0,"分",IF(S80="攻",IF(X80&gt;0,"一致","不一致"),IF(X80&gt;=0,"不一致","一致")))))</f>
        <v>一致</v>
      </c>
      <c r="AA80" s="2" t="n">
        <f aca="false">IF(S80="","",ABS(Y80))</f>
        <v>0.252272727272727</v>
      </c>
      <c r="AB80" s="1" t="n">
        <f aca="false">AC80-AD80</f>
        <v>1</v>
      </c>
      <c r="AC80" s="1" t="n">
        <v>4</v>
      </c>
      <c r="AD80" s="1" t="n">
        <v>3</v>
      </c>
    </row>
    <row r="81" customFormat="false" ht="12.8" hidden="false" customHeight="false" outlineLevel="0" collapsed="false">
      <c r="A81" s="1" t="n">
        <v>80</v>
      </c>
      <c r="B81" s="1" t="s">
        <v>139</v>
      </c>
      <c r="C81" s="1" t="n">
        <v>14</v>
      </c>
      <c r="D81" s="1" t="n">
        <v>12</v>
      </c>
      <c r="E81" s="1" t="n">
        <v>2</v>
      </c>
      <c r="M81" s="1" t="n">
        <v>1.1</v>
      </c>
      <c r="N81" s="1" t="n">
        <v>1</v>
      </c>
      <c r="O81" s="1" t="n">
        <v>1</v>
      </c>
      <c r="P81" s="1" t="n">
        <v>1</v>
      </c>
      <c r="Q81" s="1" t="n">
        <v>1</v>
      </c>
      <c r="S81" s="1" t="s">
        <v>31</v>
      </c>
      <c r="T81" s="1" t="n">
        <f aca="false">$C81*$M81*$Q81-1.5*$D81*$N81</f>
        <v>-2.6</v>
      </c>
      <c r="U81" s="1" t="n">
        <f aca="false">$E81*$O81-2*($F81*$P81+H81)</f>
        <v>2</v>
      </c>
      <c r="V81" s="5" t="n">
        <f aca="false">IF($U81&lt;0,$U81*1.5,$U81*3)</f>
        <v>6</v>
      </c>
      <c r="W81" s="1" t="n">
        <f aca="false">(G81+I81+K81)*2-(J81+L81)*3</f>
        <v>0</v>
      </c>
      <c r="X81" s="1" t="n">
        <f aca="false">T81+V81+W81</f>
        <v>3.4</v>
      </c>
      <c r="Y81" s="2" t="n">
        <f aca="false">X81/(C81+D81*1.5+(E81+F81+H81+J81+L81)*3+(G81+I81+K81)*2)</f>
        <v>0.0894736842105264</v>
      </c>
      <c r="Z81" s="1" t="str">
        <f aca="false">IF(S81="","",IF(S81="分","分",IF(X81=0,"分",IF(S81="攻",IF(X81&gt;0,"一致","不一致"),IF(X81&gt;=0,"不一致","一致")))))</f>
        <v>不一致</v>
      </c>
      <c r="AA81" s="2" t="n">
        <f aca="false">IF(S81="","",ABS(Y81))</f>
        <v>0.0894736842105264</v>
      </c>
      <c r="AB81" s="1" t="n">
        <f aca="false">AC81-AD81</f>
        <v>2</v>
      </c>
      <c r="AC81" s="1" t="n">
        <v>5</v>
      </c>
      <c r="AD81" s="1" t="n">
        <v>3</v>
      </c>
    </row>
    <row r="82" customFormat="false" ht="12.8" hidden="false" customHeight="false" outlineLevel="0" collapsed="false">
      <c r="A82" s="1" t="n">
        <v>81</v>
      </c>
      <c r="B82" s="1" t="n">
        <v>71</v>
      </c>
      <c r="C82" s="1" t="n">
        <v>22.5</v>
      </c>
      <c r="D82" s="1" t="n">
        <v>13</v>
      </c>
      <c r="H82" s="1" t="n">
        <v>2</v>
      </c>
      <c r="I82" s="1" t="n">
        <v>2</v>
      </c>
      <c r="J82" s="1" t="n">
        <v>1</v>
      </c>
      <c r="K82" s="1" t="n">
        <v>3</v>
      </c>
      <c r="M82" s="1" t="n">
        <v>0.9</v>
      </c>
      <c r="N82" s="1" t="n">
        <v>1</v>
      </c>
      <c r="O82" s="1" t="n">
        <v>1</v>
      </c>
      <c r="P82" s="1" t="n">
        <v>1</v>
      </c>
      <c r="Q82" s="1" t="n">
        <v>1</v>
      </c>
      <c r="R82" s="1" t="s">
        <v>140</v>
      </c>
      <c r="S82" s="1" t="s">
        <v>31</v>
      </c>
      <c r="T82" s="1" t="n">
        <f aca="false">$C82*$M82*$Q82-1.5*$D82*$N82</f>
        <v>0.75</v>
      </c>
      <c r="U82" s="1" t="n">
        <f aca="false">$E82*$O82-2*($F82*$P82+H82)</f>
        <v>-4</v>
      </c>
      <c r="V82" s="5" t="n">
        <f aca="false">IF($U82&lt;0,$U82*1.5,$U82*3)</f>
        <v>-6</v>
      </c>
      <c r="W82" s="1" t="n">
        <f aca="false">(G82+I82+K82)*2-(J82+L82)*3</f>
        <v>7</v>
      </c>
      <c r="X82" s="1" t="n">
        <f aca="false">T82+V82+W82</f>
        <v>1.75</v>
      </c>
      <c r="Y82" s="2" t="n">
        <f aca="false">X82/(C82+D82*1.5+(E82+F82+H82+J82+L82)*3+(G82+I82+K82)*2)</f>
        <v>0.0286885245901639</v>
      </c>
      <c r="Z82" s="1" t="str">
        <f aca="false">IF(S82="","",IF(S82="分","分",IF(X82=0,"分",IF(S82="攻",IF(X82&gt;0,"一致","不一致"),IF(X82&gt;=0,"不一致","一致")))))</f>
        <v>不一致</v>
      </c>
      <c r="AA82" s="2" t="n">
        <f aca="false">IF(S82="","",ABS(Y82))</f>
        <v>0.0286885245901639</v>
      </c>
      <c r="AB82" s="1" t="n">
        <f aca="false">AC82-AD82</f>
        <v>0</v>
      </c>
      <c r="AC82" s="1" t="n">
        <v>4</v>
      </c>
      <c r="AD82" s="1" t="n">
        <v>4</v>
      </c>
    </row>
    <row r="83" customFormat="false" ht="12.8" hidden="false" customHeight="false" outlineLevel="0" collapsed="false">
      <c r="A83" s="1" t="n">
        <v>82</v>
      </c>
      <c r="B83" s="1" t="s">
        <v>141</v>
      </c>
      <c r="C83" s="1" t="n">
        <v>14</v>
      </c>
      <c r="D83" s="1" t="n">
        <v>10</v>
      </c>
      <c r="E83" s="1" t="n">
        <v>8</v>
      </c>
      <c r="F83" s="1" t="n">
        <v>7</v>
      </c>
      <c r="G83" s="1" t="n">
        <v>1</v>
      </c>
      <c r="H83" s="1" t="n">
        <v>2</v>
      </c>
      <c r="M83" s="1" t="n">
        <v>1</v>
      </c>
      <c r="N83" s="1" t="n">
        <v>1</v>
      </c>
      <c r="O83" s="1" t="n">
        <v>0.5</v>
      </c>
      <c r="P83" s="1" t="n">
        <v>1</v>
      </c>
      <c r="Q83" s="1" t="n">
        <v>1</v>
      </c>
      <c r="R83" s="1" t="s">
        <v>67</v>
      </c>
      <c r="S83" s="1" t="s">
        <v>31</v>
      </c>
      <c r="T83" s="1" t="n">
        <f aca="false">$C83*$M83*$Q83-1.5*$D83*$N83</f>
        <v>-1</v>
      </c>
      <c r="U83" s="1" t="n">
        <f aca="false">$E83*$O83-2*($F83*$P83+H83)</f>
        <v>-14</v>
      </c>
      <c r="V83" s="5" t="n">
        <f aca="false">IF($U83&lt;0,$U83*1.5,$U83*3)</f>
        <v>-21</v>
      </c>
      <c r="W83" s="1" t="n">
        <f aca="false">(G83+I83+K83)*2-(J83+L83)*3</f>
        <v>2</v>
      </c>
      <c r="X83" s="1" t="n">
        <f aca="false">T83+V83+W83</f>
        <v>-20</v>
      </c>
      <c r="Y83" s="2" t="n">
        <f aca="false">X83/(C83+D83*1.5+(E83+F83+H83+J83+L83)*3+(G83+I83+K83)*2)</f>
        <v>-0.24390243902439</v>
      </c>
      <c r="Z83" s="1" t="str">
        <f aca="false">IF(S83="","",IF(S83="分","分",IF(X83=0,"分",IF(S83="攻",IF(X83&gt;0,"一致","不一致"),IF(X83&gt;=0,"不一致","一致")))))</f>
        <v>一致</v>
      </c>
      <c r="AA83" s="2" t="n">
        <f aca="false">IF(S83="","",ABS(Y83))</f>
        <v>0.24390243902439</v>
      </c>
      <c r="AB83" s="1" t="n">
        <f aca="false">AC83-AD83</f>
        <v>1</v>
      </c>
      <c r="AC83" s="1" t="n">
        <v>4</v>
      </c>
      <c r="AD83" s="1" t="n">
        <v>3</v>
      </c>
    </row>
    <row r="84" customFormat="false" ht="12.8" hidden="false" customHeight="false" outlineLevel="0" collapsed="false">
      <c r="A84" s="1" t="n">
        <v>83</v>
      </c>
      <c r="B84" s="1" t="s">
        <v>142</v>
      </c>
      <c r="C84" s="1" t="n">
        <v>12</v>
      </c>
      <c r="D84" s="1" t="n">
        <v>9</v>
      </c>
      <c r="E84" s="1" t="n">
        <v>6</v>
      </c>
      <c r="F84" s="1" t="n">
        <v>1</v>
      </c>
      <c r="H84" s="1" t="n">
        <v>2</v>
      </c>
      <c r="M84" s="1" t="n">
        <v>1</v>
      </c>
      <c r="N84" s="1" t="n">
        <v>1</v>
      </c>
      <c r="O84" s="1" t="n">
        <v>0.75</v>
      </c>
      <c r="P84" s="1" t="n">
        <v>0.25</v>
      </c>
      <c r="Q84" s="1" t="n">
        <v>0.75</v>
      </c>
      <c r="R84" s="21" t="s">
        <v>143</v>
      </c>
      <c r="S84" s="1" t="s">
        <v>31</v>
      </c>
      <c r="T84" s="1" t="n">
        <f aca="false">$C84*$M84*$Q84-1.5*$D84*$N84</f>
        <v>-4.5</v>
      </c>
      <c r="U84" s="1" t="n">
        <f aca="false">$E84*$O84-2*($F84*$P84+H84)</f>
        <v>0</v>
      </c>
      <c r="V84" s="5" t="n">
        <f aca="false">IF($U84&lt;0,$U84*1.5,$U84*3)</f>
        <v>0</v>
      </c>
      <c r="W84" s="1" t="n">
        <f aca="false">(G84+I84+K84)*2-(J84+L84)*3</f>
        <v>0</v>
      </c>
      <c r="X84" s="1" t="n">
        <f aca="false">T84+V84+W84</f>
        <v>-4.5</v>
      </c>
      <c r="Y84" s="2" t="n">
        <f aca="false">X84/(C84+D84*1.5+(E84+F84+H84+J84+L84)*3+(G84+I84+K84)*2)</f>
        <v>-0.0857142857142857</v>
      </c>
      <c r="Z84" s="1" t="str">
        <f aca="false">IF(S84="","",IF(S84="分","分",IF(X84=0,"分",IF(S84="攻",IF(X84&gt;0,"一致","不一致"),IF(X84&gt;=0,"不一致","一致")))))</f>
        <v>一致</v>
      </c>
      <c r="AA84" s="2" t="n">
        <f aca="false">IF(S84="","",ABS(Y84))</f>
        <v>0.0857142857142857</v>
      </c>
      <c r="AB84" s="1" t="n">
        <f aca="false">AC84-AD84</f>
        <v>0</v>
      </c>
      <c r="AC84" s="1" t="n">
        <v>3</v>
      </c>
      <c r="AD84" s="1" t="n">
        <v>3</v>
      </c>
    </row>
    <row r="85" customFormat="false" ht="12.8" hidden="false" customHeight="false" outlineLevel="0" collapsed="false">
      <c r="A85" s="1" t="n">
        <v>84</v>
      </c>
      <c r="B85" s="1" t="s">
        <v>144</v>
      </c>
      <c r="C85" s="1" t="n">
        <v>23.5</v>
      </c>
      <c r="D85" s="1" t="n">
        <v>13</v>
      </c>
      <c r="E85" s="1" t="n">
        <v>6</v>
      </c>
      <c r="I85" s="1" t="n">
        <v>1</v>
      </c>
      <c r="J85" s="1" t="n">
        <v>1</v>
      </c>
      <c r="M85" s="1" t="n">
        <v>0.6</v>
      </c>
      <c r="N85" s="1" t="n">
        <v>1</v>
      </c>
      <c r="O85" s="1" t="n">
        <v>1</v>
      </c>
      <c r="P85" s="1" t="n">
        <v>1</v>
      </c>
      <c r="Q85" s="1" t="n">
        <v>0.75</v>
      </c>
      <c r="R85" s="20" t="s">
        <v>145</v>
      </c>
      <c r="S85" s="1" t="s">
        <v>33</v>
      </c>
      <c r="T85" s="1" t="n">
        <f aca="false">$C85*$M85*$Q85-1.5*$D85*$N85</f>
        <v>-8.925</v>
      </c>
      <c r="U85" s="1" t="n">
        <f aca="false">$E85*$O85-2*($F85*$P85+H85)</f>
        <v>6</v>
      </c>
      <c r="V85" s="5" t="n">
        <f aca="false">IF($U85&lt;0,$U85*1.5,$U85*3)</f>
        <v>18</v>
      </c>
      <c r="W85" s="1" t="n">
        <f aca="false">(G85+I85+K85)*2-(J85+L85)*3</f>
        <v>-1</v>
      </c>
      <c r="X85" s="1" t="n">
        <f aca="false">T85+V85+W85</f>
        <v>8.075</v>
      </c>
      <c r="Y85" s="2" t="n">
        <f aca="false">X85/(C85+D85*1.5+(E85+F85+H85+J85+L85)*3+(G85+I85+K85)*2)</f>
        <v>0.122348484848485</v>
      </c>
      <c r="Z85" s="1" t="str">
        <f aca="false">IF(S85="","",IF(S85="分","分",IF(X85=0,"分",IF(S85="攻",IF(X85&gt;0,"一致","不一致"),IF(X85&gt;=0,"不一致","一致")))))</f>
        <v>一致</v>
      </c>
      <c r="AA85" s="2" t="n">
        <f aca="false">IF(S85="","",ABS(Y85))</f>
        <v>0.122348484848485</v>
      </c>
      <c r="AB85" s="1" t="n">
        <f aca="false">AC85-AD85</f>
        <v>0</v>
      </c>
      <c r="AC85" s="1" t="n">
        <v>3</v>
      </c>
      <c r="AD85" s="1" t="n">
        <v>3</v>
      </c>
    </row>
    <row r="86" customFormat="false" ht="12.8" hidden="false" customHeight="false" outlineLevel="0" collapsed="false">
      <c r="A86" s="1" t="n">
        <v>85</v>
      </c>
      <c r="B86" s="1" t="s">
        <v>146</v>
      </c>
      <c r="C86" s="1" t="n">
        <v>20</v>
      </c>
      <c r="D86" s="1" t="n">
        <v>14</v>
      </c>
      <c r="E86" s="1" t="n">
        <v>2</v>
      </c>
      <c r="G86" s="1" t="n">
        <v>1</v>
      </c>
      <c r="H86" s="1" t="n">
        <v>2</v>
      </c>
      <c r="M86" s="1" t="n">
        <v>0.9</v>
      </c>
      <c r="N86" s="1" t="n">
        <v>0.9</v>
      </c>
      <c r="O86" s="1" t="n">
        <v>1</v>
      </c>
      <c r="P86" s="1" t="n">
        <v>1</v>
      </c>
      <c r="Q86" s="1" t="n">
        <v>0.5</v>
      </c>
      <c r="R86" s="9" t="s">
        <v>147</v>
      </c>
      <c r="S86" s="1" t="s">
        <v>31</v>
      </c>
      <c r="T86" s="1" t="n">
        <f aca="false">$C86*$M86*$Q86-1.5*$D86*$N86</f>
        <v>-9.9</v>
      </c>
      <c r="U86" s="1" t="n">
        <f aca="false">$E86*$O86-2*($F86*$P86+H86)</f>
        <v>-2</v>
      </c>
      <c r="V86" s="5" t="n">
        <f aca="false">IF($U86&lt;0,$U86*1.5,$U86*3)</f>
        <v>-3</v>
      </c>
      <c r="W86" s="1" t="n">
        <f aca="false">(G86+I86+K86)*2-(J86+L86)*3</f>
        <v>2</v>
      </c>
      <c r="X86" s="1" t="n">
        <f aca="false">T86+V86+W86</f>
        <v>-10.9</v>
      </c>
      <c r="Y86" s="2" t="n">
        <f aca="false">X86/(C86+D86*1.5+(E86+F86+H86+J86+L86)*3+(G86+I86+K86)*2)</f>
        <v>-0.198181818181818</v>
      </c>
      <c r="Z86" s="1" t="str">
        <f aca="false">IF(S86="","",IF(S86="分","分",IF(X86=0,"分",IF(S86="攻",IF(X86&gt;0,"一致","不一致"),IF(X86&gt;=0,"不一致","一致")))))</f>
        <v>一致</v>
      </c>
      <c r="AA86" s="2" t="n">
        <f aca="false">IF(S86="","",ABS(Y86))</f>
        <v>0.198181818181818</v>
      </c>
      <c r="AB86" s="1" t="n">
        <f aca="false">AC86-AD86</f>
        <v>1</v>
      </c>
      <c r="AC86" s="1" t="n">
        <v>3</v>
      </c>
      <c r="AD86" s="1" t="n">
        <v>2</v>
      </c>
    </row>
    <row r="87" customFormat="false" ht="12.8" hidden="false" customHeight="false" outlineLevel="0" collapsed="false">
      <c r="A87" s="1" t="n">
        <v>86</v>
      </c>
      <c r="B87" s="1" t="s">
        <v>148</v>
      </c>
      <c r="C87" s="1" t="n">
        <v>20</v>
      </c>
      <c r="D87" s="1" t="n">
        <v>17</v>
      </c>
      <c r="E87" s="1" t="n">
        <v>7</v>
      </c>
      <c r="G87" s="1" t="n">
        <v>4</v>
      </c>
      <c r="H87" s="1" t="n">
        <v>3</v>
      </c>
      <c r="I87" s="1" t="n">
        <v>1</v>
      </c>
      <c r="M87" s="1" t="n">
        <v>0.9</v>
      </c>
      <c r="N87" s="1" t="n">
        <v>1</v>
      </c>
      <c r="O87" s="1" t="n">
        <v>1</v>
      </c>
      <c r="P87" s="1" t="n">
        <v>1</v>
      </c>
      <c r="Q87" s="1" t="n">
        <v>1</v>
      </c>
      <c r="R87" s="1" t="s">
        <v>149</v>
      </c>
      <c r="S87" s="1" t="s">
        <v>33</v>
      </c>
      <c r="T87" s="1" t="n">
        <f aca="false">$C87*$M87*$Q87-1.5*$D87*$N87</f>
        <v>-7.5</v>
      </c>
      <c r="U87" s="1" t="n">
        <f aca="false">$E87*$O87-2*($F87*$P87+H87)</f>
        <v>1</v>
      </c>
      <c r="V87" s="5" t="n">
        <f aca="false">IF($U87&lt;0,$U87*1.5,$U87*3)</f>
        <v>3</v>
      </c>
      <c r="W87" s="1" t="n">
        <f aca="false">(G87+I87+K87)*2-(J87+L87)*3</f>
        <v>10</v>
      </c>
      <c r="X87" s="1" t="n">
        <f aca="false">T87+V87+W87</f>
        <v>5.5</v>
      </c>
      <c r="Y87" s="2" t="n">
        <f aca="false">X87/(C87+D87*1.5+(E87+F87+H87+J87+L87)*3+(G87+I87+K87)*2)</f>
        <v>0.064327485380117</v>
      </c>
      <c r="Z87" s="1" t="str">
        <f aca="false">IF(S87="","",IF(S87="分","分",IF(X87=0,"分",IF(S87="攻",IF(X87&gt;0,"一致","不一致"),IF(X87&gt;=0,"不一致","一致")))))</f>
        <v>一致</v>
      </c>
      <c r="AA87" s="2" t="n">
        <f aca="false">IF(S87="","",ABS(Y87))</f>
        <v>0.064327485380117</v>
      </c>
      <c r="AB87" s="1" t="n">
        <f aca="false">AC87-AD87</f>
        <v>2</v>
      </c>
      <c r="AC87" s="1" t="n">
        <v>4</v>
      </c>
      <c r="AD87" s="1" t="n">
        <v>2</v>
      </c>
    </row>
    <row r="88" customFormat="false" ht="12.8" hidden="false" customHeight="false" outlineLevel="0" collapsed="false">
      <c r="A88" s="1" t="n">
        <v>87</v>
      </c>
      <c r="B88" s="1" t="s">
        <v>150</v>
      </c>
      <c r="C88" s="1" t="n">
        <v>26</v>
      </c>
      <c r="D88" s="1" t="n">
        <v>12</v>
      </c>
      <c r="I88" s="1" t="n">
        <v>1</v>
      </c>
      <c r="J88" s="1" t="n">
        <v>1</v>
      </c>
      <c r="M88" s="15" t="n">
        <v>0.5</v>
      </c>
      <c r="N88" s="1" t="n">
        <v>1</v>
      </c>
      <c r="O88" s="1" t="n">
        <v>1</v>
      </c>
      <c r="P88" s="1" t="n">
        <v>1</v>
      </c>
      <c r="Q88" s="1" t="n">
        <v>0.75</v>
      </c>
      <c r="R88" s="20" t="s">
        <v>151</v>
      </c>
      <c r="S88" s="1" t="s">
        <v>31</v>
      </c>
      <c r="T88" s="1" t="n">
        <f aca="false">$C88*$M88*$Q88-1.5*$D88*$N88</f>
        <v>-8.25</v>
      </c>
      <c r="U88" s="1" t="n">
        <f aca="false">$E88*$O88-2*($F88*$P88+H88)</f>
        <v>0</v>
      </c>
      <c r="V88" s="5" t="n">
        <f aca="false">IF($U88&lt;0,$U88*1.5,$U88*3)</f>
        <v>0</v>
      </c>
      <c r="W88" s="1" t="n">
        <f aca="false">(G88+I88+K88)*2-(J88+L88)*3</f>
        <v>-1</v>
      </c>
      <c r="X88" s="1" t="n">
        <f aca="false">T88+V88+W88</f>
        <v>-9.25</v>
      </c>
      <c r="Y88" s="2" t="n">
        <f aca="false">X88/(C88+D88*1.5+(E88+F88+H88+J88+L88)*3+(G88+I88+K88)*2)</f>
        <v>-0.188775510204082</v>
      </c>
      <c r="Z88" s="1" t="str">
        <f aca="false">IF(S88="","",IF(S88="分","分",IF(X88=0,"分",IF(S88="攻",IF(X88&gt;0,"一致","不一致"),IF(X88&gt;=0,"不一致","一致")))))</f>
        <v>一致</v>
      </c>
      <c r="AA88" s="2" t="n">
        <f aca="false">IF(S88="","",ABS(Y88))</f>
        <v>0.188775510204082</v>
      </c>
      <c r="AB88" s="1" t="n">
        <f aca="false">AC88-AD88</f>
        <v>-2</v>
      </c>
      <c r="AC88" s="1" t="n">
        <v>2</v>
      </c>
      <c r="AD88" s="1" t="n">
        <v>4</v>
      </c>
    </row>
    <row r="89" customFormat="false" ht="12.8" hidden="false" customHeight="false" outlineLevel="0" collapsed="false">
      <c r="A89" s="1" t="n">
        <v>88</v>
      </c>
      <c r="B89" s="1" t="s">
        <v>152</v>
      </c>
      <c r="C89" s="1" t="n">
        <v>22.5</v>
      </c>
      <c r="D89" s="1" t="n">
        <v>9.5</v>
      </c>
      <c r="E89" s="1" t="n">
        <v>6</v>
      </c>
      <c r="F89" s="1" t="n">
        <v>6</v>
      </c>
      <c r="G89" s="1" t="n">
        <v>3</v>
      </c>
      <c r="H89" s="1" t="n">
        <v>3</v>
      </c>
      <c r="M89" s="1" t="n">
        <v>1</v>
      </c>
      <c r="N89" s="1" t="n">
        <v>1</v>
      </c>
      <c r="O89" s="1" t="n">
        <v>1</v>
      </c>
      <c r="P89" s="1" t="n">
        <v>1</v>
      </c>
      <c r="Q89" s="1" t="n">
        <v>1.5</v>
      </c>
      <c r="R89" s="10" t="s">
        <v>101</v>
      </c>
      <c r="S89" s="1" t="s">
        <v>33</v>
      </c>
      <c r="T89" s="1" t="n">
        <f aca="false">$C89*$M89*$Q89-1.5*$D89*$N89</f>
        <v>19.5</v>
      </c>
      <c r="U89" s="1" t="n">
        <f aca="false">$E89*$O89-2*($F89*$P89+H89)</f>
        <v>-12</v>
      </c>
      <c r="V89" s="5" t="n">
        <f aca="false">IF($U89&lt;0,$U89*1.5,$U89*3)</f>
        <v>-18</v>
      </c>
      <c r="W89" s="1" t="n">
        <f aca="false">(G89+I89+K89)*2-(J89+L89)*3</f>
        <v>6</v>
      </c>
      <c r="X89" s="1" t="n">
        <f aca="false">T89+V89+W89</f>
        <v>7.5</v>
      </c>
      <c r="Y89" s="2" t="n">
        <f aca="false">X89/(C89+D89*1.5+(E89+F89+H89+J89+L89)*3+(G89+I89+K89)*2)</f>
        <v>0.0854700854700855</v>
      </c>
      <c r="Z89" s="1" t="str">
        <f aca="false">IF(S89="","",IF(S89="分","分",IF(X89=0,"分",IF(S89="攻",IF(X89&gt;0,"一致","不一致"),IF(X89&gt;=0,"不一致","一致")))))</f>
        <v>一致</v>
      </c>
      <c r="AA89" s="2" t="n">
        <f aca="false">IF(S89="","",ABS(Y89))</f>
        <v>0.0854700854700855</v>
      </c>
      <c r="AB89" s="1" t="n">
        <f aca="false">AC89-AD89</f>
        <v>0</v>
      </c>
      <c r="AC89" s="1" t="n">
        <v>3</v>
      </c>
      <c r="AD89" s="1" t="n">
        <v>3</v>
      </c>
    </row>
    <row r="90" customFormat="false" ht="12.8" hidden="false" customHeight="false" outlineLevel="0" collapsed="false">
      <c r="A90" s="1" t="n">
        <v>89</v>
      </c>
      <c r="B90" s="1" t="s">
        <v>153</v>
      </c>
      <c r="C90" s="1" t="n">
        <v>12</v>
      </c>
      <c r="D90" s="1" t="n">
        <v>9</v>
      </c>
      <c r="E90" s="1" t="n">
        <v>3</v>
      </c>
      <c r="I90" s="1" t="n">
        <v>1</v>
      </c>
      <c r="M90" s="1" t="n">
        <v>1</v>
      </c>
      <c r="N90" s="12" t="n">
        <v>1.1</v>
      </c>
      <c r="O90" s="1" t="n">
        <v>1</v>
      </c>
      <c r="P90" s="1" t="n">
        <v>1</v>
      </c>
      <c r="Q90" s="1" t="n">
        <v>1</v>
      </c>
      <c r="R90" s="23" t="s">
        <v>154</v>
      </c>
      <c r="S90" s="1" t="s">
        <v>33</v>
      </c>
      <c r="T90" s="1" t="n">
        <f aca="false">$C90*$M90*$Q90-1.5*$D90*$N90</f>
        <v>-2.85</v>
      </c>
      <c r="U90" s="1" t="n">
        <f aca="false">$E90*$O90-2*($F90*$P90+H90)</f>
        <v>3</v>
      </c>
      <c r="V90" s="5" t="n">
        <f aca="false">IF($U90&lt;0,$U90*1.5,$U90*3)</f>
        <v>9</v>
      </c>
      <c r="W90" s="1" t="n">
        <f aca="false">(G90+I90+K90)*2-(J90+L90)*3</f>
        <v>2</v>
      </c>
      <c r="X90" s="1" t="n">
        <f aca="false">T90+V90+W90</f>
        <v>8.15</v>
      </c>
      <c r="Y90" s="2" t="n">
        <f aca="false">X90/(C90+D90*1.5+(E90+F90+H90+J90+L90)*3+(G90+I90+K90)*2)</f>
        <v>0.223287671232877</v>
      </c>
      <c r="Z90" s="1" t="str">
        <f aca="false">IF(S90="","",IF(S90="分","分",IF(X90=0,"分",IF(S90="攻",IF(X90&gt;0,"一致","不一致"),IF(X90&gt;=0,"不一致","一致")))))</f>
        <v>一致</v>
      </c>
      <c r="AA90" s="2" t="n">
        <f aca="false">IF(S90="","",ABS(Y90))</f>
        <v>0.223287671232877</v>
      </c>
      <c r="AB90" s="1" t="n">
        <f aca="false">AC90-AD90</f>
        <v>0</v>
      </c>
      <c r="AC90" s="1" t="n">
        <v>3</v>
      </c>
      <c r="AD90" s="1" t="n">
        <v>3</v>
      </c>
    </row>
    <row r="91" customFormat="false" ht="12.8" hidden="false" customHeight="false" outlineLevel="0" collapsed="false">
      <c r="A91" s="1" t="n">
        <v>90</v>
      </c>
      <c r="B91" s="1" t="s">
        <v>155</v>
      </c>
      <c r="C91" s="1" t="n">
        <v>36</v>
      </c>
      <c r="D91" s="1" t="n">
        <v>16.5</v>
      </c>
      <c r="E91" s="1" t="n">
        <v>6</v>
      </c>
      <c r="F91" s="1" t="n">
        <v>3</v>
      </c>
      <c r="H91" s="1" t="n">
        <v>3</v>
      </c>
      <c r="J91" s="1" t="n">
        <v>1</v>
      </c>
      <c r="L91" s="1" t="n">
        <v>3</v>
      </c>
      <c r="M91" s="24" t="n">
        <v>0.7</v>
      </c>
      <c r="N91" s="1" t="n">
        <v>1.1</v>
      </c>
      <c r="O91" s="1" t="n">
        <v>1</v>
      </c>
      <c r="P91" s="1" t="n">
        <v>0.25</v>
      </c>
      <c r="Q91" s="1" t="n">
        <v>0.5</v>
      </c>
      <c r="R91" s="9" t="s">
        <v>156</v>
      </c>
      <c r="S91" s="1" t="s">
        <v>31</v>
      </c>
      <c r="T91" s="1" t="n">
        <f aca="false">$C91*$M91*$Q91-1.5*$D91*$N91</f>
        <v>-14.625</v>
      </c>
      <c r="U91" s="1" t="n">
        <f aca="false">$E91*$O91-2*($F91*$P91+H91)</f>
        <v>-1.5</v>
      </c>
      <c r="V91" s="5" t="n">
        <f aca="false">IF($U91&lt;0,$U91*1.5,$U91*3)</f>
        <v>-2.25</v>
      </c>
      <c r="W91" s="1" t="n">
        <f aca="false">(G91+I91+K91)*2-(J91+L91)*3</f>
        <v>-12</v>
      </c>
      <c r="X91" s="1" t="n">
        <f aca="false">T91+V91+W91</f>
        <v>-28.875</v>
      </c>
      <c r="Y91" s="2" t="n">
        <f aca="false">X91/(C91+D91*1.5+(E91+F91+H91+J91+L91)*3+(G91+I91+K91)*2)</f>
        <v>-0.26551724137931</v>
      </c>
      <c r="Z91" s="1" t="str">
        <f aca="false">IF(S91="","",IF(S91="分","分",IF(X91=0,"分",IF(S91="攻",IF(X91&gt;0,"一致","不一致"),IF(X91&gt;=0,"不一致","一致")))))</f>
        <v>一致</v>
      </c>
      <c r="AA91" s="2" t="n">
        <f aca="false">IF(S91="","",ABS(Y91))</f>
        <v>0.26551724137931</v>
      </c>
      <c r="AB91" s="1" t="n">
        <f aca="false">AC91-AD91</f>
        <v>-2</v>
      </c>
      <c r="AC91" s="1" t="n">
        <v>2</v>
      </c>
      <c r="AD91" s="1" t="n">
        <v>4</v>
      </c>
    </row>
    <row r="92" customFormat="false" ht="12.8" hidden="false" customHeight="false" outlineLevel="0" collapsed="false">
      <c r="A92" s="1" t="n">
        <v>91</v>
      </c>
      <c r="B92" s="1" t="s">
        <v>157</v>
      </c>
      <c r="C92" s="1" t="n">
        <v>16</v>
      </c>
      <c r="D92" s="1" t="n">
        <v>8</v>
      </c>
      <c r="H92" s="1" t="n">
        <v>2</v>
      </c>
      <c r="I92" s="1" t="n">
        <v>1</v>
      </c>
      <c r="M92" s="1" t="n">
        <v>1</v>
      </c>
      <c r="N92" s="1" t="n">
        <v>1</v>
      </c>
      <c r="O92" s="1" t="n">
        <v>1</v>
      </c>
      <c r="P92" s="1" t="n">
        <v>1</v>
      </c>
      <c r="Q92" s="1" t="n">
        <v>1</v>
      </c>
      <c r="R92" s="1" t="s">
        <v>158</v>
      </c>
      <c r="S92" s="1" t="s">
        <v>33</v>
      </c>
      <c r="T92" s="1" t="n">
        <f aca="false">$C92*$M92*$Q92-1.5*$D92*$N92</f>
        <v>4</v>
      </c>
      <c r="U92" s="1" t="n">
        <f aca="false">$E92*$O92-2*($F92*$P92+H92)</f>
        <v>-4</v>
      </c>
      <c r="V92" s="5" t="n">
        <f aca="false">IF($U92&lt;0,$U92*1.5,$U92*3)</f>
        <v>-6</v>
      </c>
      <c r="W92" s="1" t="n">
        <f aca="false">(G92+I92+K92)*2-(J92+L92)*3</f>
        <v>2</v>
      </c>
      <c r="X92" s="1" t="n">
        <f aca="false">T92+V92+W92</f>
        <v>0</v>
      </c>
      <c r="Y92" s="2" t="n">
        <f aca="false">X92/(C92+D92*1.5+(E92+F92+H92+J92+L92)*3+(G92+I92+K92)*2)</f>
        <v>0</v>
      </c>
      <c r="Z92" s="1" t="str">
        <f aca="false">IF(S92="","",IF(S92="分","分",IF(X92=0,"分",IF(S92="攻",IF(X92&gt;0,"一致","不一致"),IF(X92&gt;=0,"不一致","一致")))))</f>
        <v>分</v>
      </c>
      <c r="AA92" s="2" t="n">
        <f aca="false">IF(S92="","",ABS(Y92))</f>
        <v>0</v>
      </c>
      <c r="AB92" s="1" t="n">
        <f aca="false">AC92-AD92</f>
        <v>0</v>
      </c>
      <c r="AC92" s="1" t="n">
        <v>3</v>
      </c>
      <c r="AD92" s="1" t="n">
        <v>3</v>
      </c>
    </row>
    <row r="93" customFormat="false" ht="12.8" hidden="false" customHeight="false" outlineLevel="0" collapsed="false">
      <c r="A93" s="1" t="n">
        <v>92</v>
      </c>
      <c r="B93" s="1" t="s">
        <v>159</v>
      </c>
      <c r="C93" s="1" t="n">
        <v>18</v>
      </c>
      <c r="D93" s="1" t="n">
        <v>10</v>
      </c>
      <c r="E93" s="1" t="n">
        <v>9</v>
      </c>
      <c r="F93" s="1" t="n">
        <v>5</v>
      </c>
      <c r="J93" s="1" t="n">
        <v>1</v>
      </c>
      <c r="M93" s="1" t="n">
        <v>1</v>
      </c>
      <c r="N93" s="1" t="n">
        <v>1</v>
      </c>
      <c r="O93" s="1" t="n">
        <v>1</v>
      </c>
      <c r="P93" s="1" t="n">
        <v>1</v>
      </c>
      <c r="Q93" s="1" t="n">
        <v>1</v>
      </c>
      <c r="S93" s="1" t="s">
        <v>75</v>
      </c>
      <c r="T93" s="1" t="n">
        <f aca="false">$C93*$M93*$Q93-1.5*$D93*$N93</f>
        <v>3</v>
      </c>
      <c r="U93" s="1" t="n">
        <f aca="false">$E93*$O93-2*($F93*$P93+H93)</f>
        <v>-1</v>
      </c>
      <c r="V93" s="5" t="n">
        <f aca="false">IF($U93&lt;0,$U93*1.5,$U93*3)</f>
        <v>-1.5</v>
      </c>
      <c r="W93" s="1" t="n">
        <f aca="false">(G93+I93+K93)*2-(J93+L93)*3</f>
        <v>-3</v>
      </c>
      <c r="X93" s="1" t="n">
        <f aca="false">T93+V93+W93</f>
        <v>-1.5</v>
      </c>
      <c r="Y93" s="2" t="n">
        <f aca="false">X93/(C93+D93*1.5+(E93+F93+H93+J93+L93)*3+(G93+I93+K93)*2)</f>
        <v>-0.0192307692307692</v>
      </c>
      <c r="Z93" s="1" t="str">
        <f aca="false">IF(S93="","",IF(S93="分","分",IF(X93=0,"分",IF(S93="攻",IF(X93&gt;0,"一致","不一致"),IF(X93&gt;=0,"不一致","一致")))))</f>
        <v>分</v>
      </c>
      <c r="AA93" s="2" t="n">
        <f aca="false">IF(S93="","",ABS(Y93))</f>
        <v>0.0192307692307692</v>
      </c>
      <c r="AB93" s="1" t="n">
        <f aca="false">AC93-AD93</f>
        <v>0</v>
      </c>
      <c r="AC93" s="1" t="n">
        <v>3</v>
      </c>
      <c r="AD93" s="1" t="n">
        <v>3</v>
      </c>
    </row>
    <row r="94" customFormat="false" ht="12.8" hidden="false" customHeight="false" outlineLevel="0" collapsed="false">
      <c r="A94" s="1" t="n">
        <v>93</v>
      </c>
      <c r="B94" s="1" t="s">
        <v>160</v>
      </c>
      <c r="C94" s="1" t="n">
        <v>27</v>
      </c>
      <c r="D94" s="1" t="n">
        <v>20</v>
      </c>
      <c r="E94" s="1" t="n">
        <v>3</v>
      </c>
      <c r="H94" s="1" t="n">
        <v>2</v>
      </c>
      <c r="J94" s="1" t="n">
        <v>1</v>
      </c>
      <c r="M94" s="1" t="n">
        <v>1</v>
      </c>
      <c r="N94" s="1" t="n">
        <v>1</v>
      </c>
      <c r="O94" s="1" t="n">
        <v>1</v>
      </c>
      <c r="P94" s="1" t="n">
        <v>1</v>
      </c>
      <c r="Q94" s="1" t="n">
        <v>0.5</v>
      </c>
      <c r="R94" s="9" t="s">
        <v>161</v>
      </c>
      <c r="S94" s="1" t="s">
        <v>31</v>
      </c>
      <c r="T94" s="1" t="n">
        <f aca="false">$C94*$M94*$Q94-1.5*$D94*$N94</f>
        <v>-16.5</v>
      </c>
      <c r="U94" s="1" t="n">
        <f aca="false">$E94*$O94-2*($F94*$P94+H94)</f>
        <v>-1</v>
      </c>
      <c r="V94" s="5" t="n">
        <f aca="false">IF($U94&lt;0,$U94*1.5,$U94*3)</f>
        <v>-1.5</v>
      </c>
      <c r="W94" s="1" t="n">
        <f aca="false">(G94+I94+K94)*2-(J94+L94)*3</f>
        <v>-3</v>
      </c>
      <c r="X94" s="1" t="n">
        <f aca="false">T94+V94+W94</f>
        <v>-21</v>
      </c>
      <c r="Y94" s="2" t="n">
        <f aca="false">X94/(C94+D94*1.5+(E94+F94+H94+J94+L94)*3+(G94+I94+K94)*2)</f>
        <v>-0.28</v>
      </c>
      <c r="Z94" s="1" t="str">
        <f aca="false">IF(S94="","",IF(S94="分","分",IF(X94=0,"分",IF(S94="攻",IF(X94&gt;0,"一致","不一致"),IF(X94&gt;=0,"不一致","一致")))))</f>
        <v>一致</v>
      </c>
      <c r="AA94" s="2" t="n">
        <f aca="false">IF(S94="","",ABS(Y94))</f>
        <v>0.28</v>
      </c>
      <c r="AB94" s="1" t="n">
        <f aca="false">AC94-AD94</f>
        <v>1</v>
      </c>
      <c r="AC94" s="1" t="n">
        <v>4</v>
      </c>
      <c r="AD94" s="1" t="n">
        <v>3</v>
      </c>
    </row>
    <row r="95" customFormat="false" ht="12.8" hidden="false" customHeight="false" outlineLevel="0" collapsed="false">
      <c r="A95" s="1" t="n">
        <v>94</v>
      </c>
      <c r="B95" s="1" t="s">
        <v>162</v>
      </c>
      <c r="C95" s="1" t="n">
        <v>16</v>
      </c>
      <c r="D95" s="1" t="n">
        <v>10</v>
      </c>
      <c r="E95" s="1" t="n">
        <v>12</v>
      </c>
      <c r="F95" s="1" t="n">
        <v>8</v>
      </c>
      <c r="I95" s="1" t="n">
        <v>1</v>
      </c>
      <c r="M95" s="1" t="n">
        <v>0.9</v>
      </c>
      <c r="N95" s="1" t="n">
        <v>1</v>
      </c>
      <c r="O95" s="1" t="n">
        <v>1</v>
      </c>
      <c r="P95" s="1" t="n">
        <v>1</v>
      </c>
      <c r="Q95" s="1" t="n">
        <v>1</v>
      </c>
      <c r="S95" s="1" t="s">
        <v>31</v>
      </c>
      <c r="T95" s="1" t="n">
        <f aca="false">$C95*$M95*$Q95-1.5*$D95*$N95</f>
        <v>-0.6</v>
      </c>
      <c r="U95" s="1" t="n">
        <f aca="false">$E95*$O95-2*($F95*$P95+H95)</f>
        <v>-4</v>
      </c>
      <c r="V95" s="5" t="n">
        <f aca="false">IF($U95&lt;0,$U95*1.5,$U95*3)</f>
        <v>-6</v>
      </c>
      <c r="W95" s="1" t="n">
        <f aca="false">(G95+I95+K95)*2-(J95+L95)*3</f>
        <v>2</v>
      </c>
      <c r="X95" s="1" t="n">
        <f aca="false">T95+V95+W95</f>
        <v>-4.6</v>
      </c>
      <c r="Y95" s="2" t="n">
        <f aca="false">X95/(C95+D95*1.5+(E95+F95+H95+J95+L95)*3+(G95+I95+K95)*2)</f>
        <v>-0.0494623655913979</v>
      </c>
      <c r="Z95" s="1" t="str">
        <f aca="false">IF(S95="","",IF(S95="分","分",IF(X95=0,"分",IF(S95="攻",IF(X95&gt;0,"一致","不一致"),IF(X95&gt;=0,"不一致","一致")))))</f>
        <v>一致</v>
      </c>
      <c r="AA95" s="2" t="n">
        <f aca="false">IF(S95="","",ABS(Y95))</f>
        <v>0.0494623655913979</v>
      </c>
      <c r="AB95" s="1" t="n">
        <f aca="false">AC95-AD95</f>
        <v>2</v>
      </c>
      <c r="AC95" s="1" t="n">
        <v>4</v>
      </c>
      <c r="AD95" s="1" t="n">
        <v>2</v>
      </c>
    </row>
    <row r="96" customFormat="false" ht="12.8" hidden="false" customHeight="false" outlineLevel="0" collapsed="false">
      <c r="A96" s="1" t="n">
        <v>95</v>
      </c>
      <c r="B96" s="1" t="s">
        <v>163</v>
      </c>
      <c r="C96" s="1" t="n">
        <v>18</v>
      </c>
      <c r="D96" s="1" t="n">
        <v>20</v>
      </c>
      <c r="J96" s="1" t="n">
        <v>2</v>
      </c>
      <c r="M96" s="1" t="n">
        <v>1</v>
      </c>
      <c r="N96" s="1" t="n">
        <v>0.6</v>
      </c>
      <c r="O96" s="1" t="n">
        <v>1</v>
      </c>
      <c r="P96" s="1" t="n">
        <v>1</v>
      </c>
      <c r="Q96" s="1" t="n">
        <v>0.5</v>
      </c>
      <c r="R96" s="9" t="s">
        <v>161</v>
      </c>
      <c r="S96" s="1" t="s">
        <v>31</v>
      </c>
      <c r="T96" s="1" t="n">
        <f aca="false">$C96*$M96*$Q96-1.5*$D96*$N96</f>
        <v>-9</v>
      </c>
      <c r="U96" s="1" t="n">
        <f aca="false">$E96*$O96-2*($F96*$P96+H96)</f>
        <v>0</v>
      </c>
      <c r="V96" s="5" t="n">
        <f aca="false">IF($U96&lt;0,$U96*1.5,$U96*3)</f>
        <v>0</v>
      </c>
      <c r="W96" s="1" t="n">
        <f aca="false">(G96+I96+K96)*2-(J96+L96)*3</f>
        <v>-6</v>
      </c>
      <c r="X96" s="1" t="n">
        <f aca="false">T96+V96+W96</f>
        <v>-15</v>
      </c>
      <c r="Y96" s="2" t="n">
        <f aca="false">X96/(C96+D96*1.5+(E96+F96+H96+J96+L96)*3+(G96+I96+K96)*2)</f>
        <v>-0.277777777777778</v>
      </c>
      <c r="Z96" s="1" t="str">
        <f aca="false">IF(S96="","",IF(S96="分","分",IF(X96=0,"分",IF(S96="攻",IF(X96&gt;0,"一致","不一致"),IF(X96&gt;=0,"不一致","一致")))))</f>
        <v>一致</v>
      </c>
      <c r="AA96" s="2" t="n">
        <f aca="false">IF(S96="","",ABS(Y96))</f>
        <v>0.277777777777778</v>
      </c>
      <c r="AB96" s="1" t="n">
        <f aca="false">AC96-AD96</f>
        <v>1</v>
      </c>
      <c r="AC96" s="1" t="n">
        <v>3</v>
      </c>
      <c r="AD96" s="1" t="n">
        <v>2</v>
      </c>
    </row>
    <row r="97" customFormat="false" ht="12.8" hidden="false" customHeight="false" outlineLevel="0" collapsed="false">
      <c r="A97" s="1" t="n">
        <v>96</v>
      </c>
      <c r="B97" s="1" t="s">
        <v>164</v>
      </c>
      <c r="C97" s="1" t="n">
        <v>17</v>
      </c>
      <c r="D97" s="1" t="n">
        <v>8</v>
      </c>
      <c r="E97" s="1" t="n">
        <v>2</v>
      </c>
      <c r="H97" s="1" t="n">
        <v>1</v>
      </c>
      <c r="M97" s="1" t="n">
        <v>1</v>
      </c>
      <c r="N97" s="1" t="n">
        <v>1.1</v>
      </c>
      <c r="O97" s="1" t="n">
        <v>1</v>
      </c>
      <c r="P97" s="1" t="n">
        <v>1</v>
      </c>
      <c r="Q97" s="1" t="n">
        <v>0.5</v>
      </c>
      <c r="R97" s="9" t="s">
        <v>161</v>
      </c>
      <c r="S97" s="1" t="s">
        <v>31</v>
      </c>
      <c r="T97" s="1" t="n">
        <f aca="false">$C97*$M97*$Q97-1.5*$D97*$N97</f>
        <v>-4.7</v>
      </c>
      <c r="U97" s="1" t="n">
        <f aca="false">$E97*$O97-2*($F97*$P97+H97)</f>
        <v>0</v>
      </c>
      <c r="V97" s="5" t="n">
        <f aca="false">IF($U97&lt;0,$U97*1.5,$U97*3)</f>
        <v>0</v>
      </c>
      <c r="W97" s="1" t="n">
        <f aca="false">(G97+I97+K97)*2-(J97+L97)*3</f>
        <v>0</v>
      </c>
      <c r="X97" s="1" t="n">
        <f aca="false">T97+V97+W97</f>
        <v>-4.7</v>
      </c>
      <c r="Y97" s="2" t="n">
        <f aca="false">X97/(C97+D97*1.5+(E97+F97+H97+J97+L97)*3+(G97+I97+K97)*2)</f>
        <v>-0.123684210526316</v>
      </c>
      <c r="Z97" s="1" t="str">
        <f aca="false">IF(S97="","",IF(S97="分","分",IF(X97=0,"分",IF(S97="攻",IF(X97&gt;0,"一致","不一致"),IF(X97&gt;=0,"不一致","一致")))))</f>
        <v>一致</v>
      </c>
      <c r="AA97" s="2" t="n">
        <f aca="false">IF(S97="","",ABS(Y97))</f>
        <v>0.123684210526316</v>
      </c>
      <c r="AB97" s="1" t="n">
        <f aca="false">AC97-AD97</f>
        <v>0</v>
      </c>
      <c r="AC97" s="1" t="n">
        <v>4</v>
      </c>
      <c r="AD97" s="1" t="n">
        <v>4</v>
      </c>
    </row>
    <row r="98" customFormat="false" ht="12.8" hidden="false" customHeight="false" outlineLevel="0" collapsed="false">
      <c r="A98" s="1" t="n">
        <v>97</v>
      </c>
      <c r="B98" s="1" t="s">
        <v>165</v>
      </c>
      <c r="C98" s="1" t="n">
        <v>6</v>
      </c>
      <c r="D98" s="1" t="n">
        <v>5</v>
      </c>
      <c r="E98" s="1" t="n">
        <v>4</v>
      </c>
      <c r="F98" s="1" t="n">
        <v>5</v>
      </c>
      <c r="H98" s="1" t="n">
        <v>2</v>
      </c>
      <c r="M98" s="1" t="n">
        <v>1.2</v>
      </c>
      <c r="N98" s="1" t="n">
        <v>1</v>
      </c>
      <c r="O98" s="1" t="n">
        <v>1</v>
      </c>
      <c r="P98" s="1" t="n">
        <v>0.25</v>
      </c>
      <c r="Q98" s="1" t="n">
        <v>1</v>
      </c>
      <c r="R98" s="1" t="s">
        <v>58</v>
      </c>
      <c r="S98" s="1" t="s">
        <v>33</v>
      </c>
      <c r="T98" s="1" t="n">
        <f aca="false">$C98*$M98*$Q98-1.5*$D98*$N98</f>
        <v>-0.300000000000001</v>
      </c>
      <c r="U98" s="1" t="n">
        <f aca="false">$E98*$O98-2*($F98*$P98+H98)</f>
        <v>-2.5</v>
      </c>
      <c r="V98" s="5" t="n">
        <f aca="false">IF($U98&lt;0,$U98*1.5,$U98*3)</f>
        <v>-3.75</v>
      </c>
      <c r="W98" s="1" t="n">
        <f aca="false">(G98+I98+K98)*2-(J98+L98)*3</f>
        <v>0</v>
      </c>
      <c r="X98" s="1" t="n">
        <f aca="false">T98+V98+W98</f>
        <v>-4.05</v>
      </c>
      <c r="Y98" s="2" t="n">
        <f aca="false">X98/(C98+D98*1.5+(E98+F98+H98+J98+L98)*3+(G98+I98+K98)*2)</f>
        <v>-0.0870967741935484</v>
      </c>
      <c r="Z98" s="1" t="str">
        <f aca="false">IF(S98="","",IF(S98="分","分",IF(X98=0,"分",IF(S98="攻",IF(X98&gt;0,"一致","不一致"),IF(X98&gt;=0,"不一致","一致")))))</f>
        <v>不一致</v>
      </c>
      <c r="AA98" s="2" t="n">
        <f aca="false">IF(S98="","",ABS(Y98))</f>
        <v>0.0870967741935484</v>
      </c>
      <c r="AB98" s="1" t="n">
        <f aca="false">AC98-AD98</f>
        <v>2</v>
      </c>
      <c r="AC98" s="1" t="n">
        <v>5</v>
      </c>
      <c r="AD98" s="1" t="n">
        <v>3</v>
      </c>
    </row>
    <row r="99" customFormat="false" ht="12.8" hidden="false" customHeight="false" outlineLevel="0" collapsed="false">
      <c r="A99" s="1" t="n">
        <v>98</v>
      </c>
      <c r="B99" s="1" t="s">
        <v>166</v>
      </c>
      <c r="C99" s="7" t="n">
        <v>21</v>
      </c>
      <c r="D99" s="1" t="n">
        <v>34</v>
      </c>
      <c r="G99" s="1" t="n">
        <v>1</v>
      </c>
      <c r="H99" s="1" t="n">
        <v>2</v>
      </c>
      <c r="M99" s="1" t="n">
        <v>1.2</v>
      </c>
      <c r="N99" s="1" t="n">
        <v>0.7</v>
      </c>
      <c r="O99" s="1" t="n">
        <v>1</v>
      </c>
      <c r="P99" s="1" t="n">
        <v>1</v>
      </c>
      <c r="Q99" s="1" t="n">
        <v>1</v>
      </c>
      <c r="R99" s="1" t="s">
        <v>167</v>
      </c>
      <c r="S99" s="1" t="s">
        <v>31</v>
      </c>
      <c r="T99" s="1" t="n">
        <f aca="false">$C99*$M99*$Q99-1.5*$D99*$N99</f>
        <v>-10.5</v>
      </c>
      <c r="U99" s="1" t="n">
        <f aca="false">$E99*$O99-2*($F99*$P99+H99)</f>
        <v>-4</v>
      </c>
      <c r="V99" s="5" t="n">
        <f aca="false">IF($U99&lt;0,$U99*1.5,$U99*3)</f>
        <v>-6</v>
      </c>
      <c r="W99" s="1" t="n">
        <f aca="false">(G99+I99+K99)*2-(J99+L99)*3</f>
        <v>2</v>
      </c>
      <c r="X99" s="1" t="n">
        <f aca="false">T99+V99+W99</f>
        <v>-14.5</v>
      </c>
      <c r="Y99" s="2" t="n">
        <f aca="false">X99/(C99+D99*1.5+(E99+F99+H99+J99+L99)*3+(G99+I99+K99)*2)</f>
        <v>-0.18125</v>
      </c>
      <c r="Z99" s="1" t="str">
        <f aca="false">IF(S99="","",IF(S99="分","分",IF(X99=0,"分",IF(S99="攻",IF(X99&gt;0,"一致","不一致"),IF(X99&gt;=0,"不一致","一致")))))</f>
        <v>一致</v>
      </c>
      <c r="AA99" s="2" t="n">
        <f aca="false">IF(S99="","",ABS(Y99))</f>
        <v>0.18125</v>
      </c>
      <c r="AB99" s="1" t="n">
        <f aca="false">AC99-AD99</f>
        <v>0</v>
      </c>
      <c r="AC99" s="1" t="n">
        <v>5</v>
      </c>
      <c r="AD99" s="1" t="n">
        <v>5</v>
      </c>
    </row>
    <row r="100" customFormat="false" ht="12.8" hidden="false" customHeight="false" outlineLevel="0" collapsed="false">
      <c r="A100" s="1" t="n">
        <v>99</v>
      </c>
      <c r="B100" s="1" t="s">
        <v>168</v>
      </c>
      <c r="C100" s="1" t="n">
        <v>27</v>
      </c>
      <c r="D100" s="1" t="n">
        <v>18</v>
      </c>
      <c r="E100" s="1" t="n">
        <v>10</v>
      </c>
      <c r="F100" s="1" t="n">
        <v>8</v>
      </c>
      <c r="I100" s="1" t="n">
        <v>1</v>
      </c>
      <c r="M100" s="1" t="n">
        <v>0.9</v>
      </c>
      <c r="N100" s="1" t="n">
        <v>1</v>
      </c>
      <c r="O100" s="1" t="n">
        <v>1</v>
      </c>
      <c r="P100" s="1" t="n">
        <v>1</v>
      </c>
      <c r="Q100" s="1" t="n">
        <v>1</v>
      </c>
      <c r="S100" s="1" t="s">
        <v>75</v>
      </c>
      <c r="T100" s="1" t="n">
        <f aca="false">$C100*$M100*$Q100-1.5*$D100*$N100</f>
        <v>-2.7</v>
      </c>
      <c r="U100" s="1" t="n">
        <f aca="false">$E100*$O100-2*($F100*$P100+H100)</f>
        <v>-6</v>
      </c>
      <c r="V100" s="5" t="n">
        <f aca="false">IF($U100&lt;0,$U100*1.5,$U100*3)</f>
        <v>-9</v>
      </c>
      <c r="W100" s="1" t="n">
        <f aca="false">(G100+I100+K100)*2-(J100+L100)*3</f>
        <v>2</v>
      </c>
      <c r="X100" s="1" t="n">
        <f aca="false">T100+V100+W100</f>
        <v>-9.7</v>
      </c>
      <c r="Y100" s="2" t="n">
        <f aca="false">X100/(C100+D100*1.5+(E100+F100+H100+J100+L100)*3+(G100+I100+K100)*2)</f>
        <v>-0.0881818181818182</v>
      </c>
      <c r="Z100" s="1" t="str">
        <f aca="false">IF(S100="","",IF(S100="分","分",IF(X100=0,"分",IF(S100="攻",IF(X100&gt;0,"一致","不一致"),IF(X100&gt;=0,"不一致","一致")))))</f>
        <v>分</v>
      </c>
      <c r="AA100" s="2" t="n">
        <f aca="false">IF(S100="","",ABS(Y100))</f>
        <v>0.0881818181818182</v>
      </c>
      <c r="AB100" s="1" t="n">
        <f aca="false">AC100-AD100</f>
        <v>2</v>
      </c>
      <c r="AC100" s="1" t="n">
        <v>4</v>
      </c>
      <c r="AD100" s="1" t="n">
        <v>2</v>
      </c>
    </row>
    <row r="101" customFormat="false" ht="12.8" hidden="false" customHeight="false" outlineLevel="0" collapsed="false">
      <c r="A101" s="1" t="n">
        <v>100</v>
      </c>
      <c r="B101" s="1" t="s">
        <v>169</v>
      </c>
      <c r="C101" s="1" t="n">
        <v>17</v>
      </c>
      <c r="D101" s="1" t="n">
        <v>15</v>
      </c>
      <c r="E101" s="1" t="n">
        <v>3</v>
      </c>
      <c r="G101" s="1" t="n">
        <v>1</v>
      </c>
      <c r="H101" s="1" t="n">
        <v>1</v>
      </c>
      <c r="M101" s="1" t="n">
        <v>1.1</v>
      </c>
      <c r="N101" s="1" t="n">
        <v>1</v>
      </c>
      <c r="O101" s="1" t="n">
        <v>1</v>
      </c>
      <c r="P101" s="1" t="n">
        <v>1</v>
      </c>
      <c r="Q101" s="1" t="n">
        <v>0.5</v>
      </c>
      <c r="R101" s="9" t="s">
        <v>170</v>
      </c>
      <c r="S101" s="1" t="s">
        <v>31</v>
      </c>
      <c r="T101" s="1" t="n">
        <f aca="false">$C101*$M101*$Q101-1.5*$D101*$N101</f>
        <v>-13.15</v>
      </c>
      <c r="U101" s="1" t="n">
        <f aca="false">$E101*$O101-2*($F101*$P101+H101)</f>
        <v>1</v>
      </c>
      <c r="V101" s="5" t="n">
        <f aca="false">IF($U101&lt;0,$U101*1.5,$U101*3)</f>
        <v>3</v>
      </c>
      <c r="W101" s="1" t="n">
        <f aca="false">(G101+I101+K101)*2-(J101+L101)*3</f>
        <v>2</v>
      </c>
      <c r="X101" s="1" t="n">
        <f aca="false">T101+V101+W101</f>
        <v>-8.15</v>
      </c>
      <c r="Y101" s="2" t="n">
        <f aca="false">X101/(C101+D101*1.5+(E101+F101+H101+J101+L101)*3+(G101+I101+K101)*2)</f>
        <v>-0.152336448598131</v>
      </c>
      <c r="Z101" s="1" t="str">
        <f aca="false">IF(S101="","",IF(S101="分","分",IF(X101=0,"分",IF(S101="攻",IF(X101&gt;0,"一致","不一致"),IF(X101&gt;=0,"不一致","一致")))))</f>
        <v>一致</v>
      </c>
      <c r="AA101" s="2" t="n">
        <f aca="false">IF(S101="","",ABS(Y101))</f>
        <v>0.152336448598131</v>
      </c>
      <c r="AB101" s="1" t="n">
        <f aca="false">AC101-AD101</f>
        <v>1</v>
      </c>
      <c r="AC101" s="1" t="n">
        <v>4</v>
      </c>
      <c r="AD101" s="1" t="n">
        <v>3</v>
      </c>
    </row>
    <row r="102" customFormat="false" ht="12.8" hidden="false" customHeight="false" outlineLevel="0" collapsed="false">
      <c r="A102" s="1" t="n">
        <v>101</v>
      </c>
      <c r="B102" s="1" t="s">
        <v>171</v>
      </c>
      <c r="C102" s="1" t="n">
        <v>19</v>
      </c>
      <c r="D102" s="1" t="n">
        <v>11.5</v>
      </c>
      <c r="E102" s="1" t="n">
        <v>9</v>
      </c>
      <c r="F102" s="1" t="n">
        <v>1</v>
      </c>
      <c r="H102" s="1" t="n">
        <v>2</v>
      </c>
      <c r="J102" s="1" t="n">
        <v>1</v>
      </c>
      <c r="M102" s="15" t="n">
        <v>0.9</v>
      </c>
      <c r="N102" s="1" t="n">
        <v>1.1</v>
      </c>
      <c r="O102" s="1" t="n">
        <v>1</v>
      </c>
      <c r="P102" s="1" t="n">
        <v>1</v>
      </c>
      <c r="Q102" s="1" t="n">
        <v>0.75</v>
      </c>
      <c r="R102" s="20" t="s">
        <v>172</v>
      </c>
      <c r="S102" s="1" t="s">
        <v>31</v>
      </c>
      <c r="T102" s="1" t="n">
        <f aca="false">$C102*$M102*$Q102-1.5*$D102*$N102</f>
        <v>-6.15</v>
      </c>
      <c r="U102" s="1" t="n">
        <f aca="false">$E102*$O102-2*($F102*$P102+H102)</f>
        <v>3</v>
      </c>
      <c r="V102" s="5" t="n">
        <f aca="false">IF($U102&lt;0,$U102*1.5,$U102*3)</f>
        <v>9</v>
      </c>
      <c r="W102" s="1" t="n">
        <f aca="false">(G102+I102+K102)*2-(J102+L102)*3</f>
        <v>-3</v>
      </c>
      <c r="X102" s="1" t="n">
        <f aca="false">T102+V102+W102</f>
        <v>-0.15</v>
      </c>
      <c r="Y102" s="2" t="n">
        <f aca="false">X102/(C102+D102*1.5+(E102+F102+H102+J102+L102)*3+(G102+I102+K102)*2)</f>
        <v>-0.00199335548172758</v>
      </c>
      <c r="Z102" s="1" t="str">
        <f aca="false">IF(S102="","",IF(S102="分","分",IF(X102=0,"分",IF(S102="攻",IF(X102&gt;0,"一致","不一致"),IF(X102&gt;=0,"不一致","一致")))))</f>
        <v>一致</v>
      </c>
      <c r="AA102" s="2" t="n">
        <f aca="false">IF(S102="","",ABS(Y102))</f>
        <v>0.00199335548172758</v>
      </c>
      <c r="AB102" s="1" t="n">
        <f aca="false">AC102-AD102</f>
        <v>-2</v>
      </c>
      <c r="AC102" s="1" t="n">
        <v>3</v>
      </c>
      <c r="AD102" s="1" t="n">
        <v>5</v>
      </c>
    </row>
    <row r="103" customFormat="false" ht="12.8" hidden="false" customHeight="false" outlineLevel="0" collapsed="false">
      <c r="A103" s="1" t="n">
        <v>102</v>
      </c>
      <c r="B103" s="1" t="n">
        <v>90</v>
      </c>
      <c r="C103" s="1" t="n">
        <v>24</v>
      </c>
      <c r="D103" s="1" t="n">
        <v>24</v>
      </c>
      <c r="E103" s="1" t="n">
        <v>3</v>
      </c>
      <c r="G103" s="1" t="n">
        <v>3</v>
      </c>
      <c r="H103" s="1" t="n">
        <v>1</v>
      </c>
      <c r="M103" s="1" t="n">
        <v>1</v>
      </c>
      <c r="N103" s="1" t="n">
        <v>0.6</v>
      </c>
      <c r="O103" s="1" t="n">
        <v>1</v>
      </c>
      <c r="P103" s="1" t="n">
        <v>1</v>
      </c>
      <c r="Q103" s="1" t="n">
        <v>1</v>
      </c>
      <c r="S103" s="1" t="s">
        <v>33</v>
      </c>
      <c r="T103" s="1" t="n">
        <f aca="false">$C103*$M103*$Q103-1.5*$D103*$N103</f>
        <v>2.4</v>
      </c>
      <c r="U103" s="1" t="n">
        <f aca="false">$E103*$O103-2*($F103*$P103+H103)</f>
        <v>1</v>
      </c>
      <c r="V103" s="5" t="n">
        <f aca="false">IF($U103&lt;0,$U103*1.5,$U103*3)</f>
        <v>3</v>
      </c>
      <c r="W103" s="1" t="n">
        <f aca="false">(G103+I103+K103)*2-(J103+L103)*3</f>
        <v>6</v>
      </c>
      <c r="X103" s="1" t="n">
        <f aca="false">T103+V103+W103</f>
        <v>11.4</v>
      </c>
      <c r="Y103" s="2" t="n">
        <f aca="false">X103/(C103+D103*1.5+(E103+F103+H103+J103+L103)*3+(G103+I103+K103)*2)</f>
        <v>0.146153846153846</v>
      </c>
      <c r="Z103" s="1" t="str">
        <f aca="false">IF(S103="","",IF(S103="分","分",IF(X103=0,"分",IF(S103="攻",IF(X103&gt;0,"一致","不一致"),IF(X103&gt;=0,"不一致","一致")))))</f>
        <v>一致</v>
      </c>
      <c r="AA103" s="2" t="n">
        <f aca="false">IF(S103="","",ABS(Y103))</f>
        <v>0.146153846153846</v>
      </c>
      <c r="AB103" s="1" t="n">
        <f aca="false">AC103-AD103</f>
        <v>1</v>
      </c>
      <c r="AC103" s="1" t="n">
        <v>3</v>
      </c>
      <c r="AD103" s="1" t="n">
        <v>2</v>
      </c>
    </row>
    <row r="104" customFormat="false" ht="12.8" hidden="false" customHeight="false" outlineLevel="0" collapsed="false">
      <c r="A104" s="1" t="n">
        <v>103</v>
      </c>
      <c r="B104" s="1" t="n">
        <v>33</v>
      </c>
      <c r="C104" s="1" t="n">
        <v>28</v>
      </c>
      <c r="D104" s="1" t="n">
        <v>20</v>
      </c>
      <c r="H104" s="1" t="n">
        <v>1</v>
      </c>
      <c r="M104" s="15" t="n">
        <v>0.8</v>
      </c>
      <c r="N104" s="1" t="n">
        <v>0.7</v>
      </c>
      <c r="O104" s="1" t="n">
        <v>1</v>
      </c>
      <c r="P104" s="1" t="n">
        <v>1</v>
      </c>
      <c r="Q104" s="1" t="n">
        <v>1.5</v>
      </c>
      <c r="R104" s="6" t="s">
        <v>173</v>
      </c>
      <c r="S104" s="1" t="s">
        <v>33</v>
      </c>
      <c r="T104" s="1" t="n">
        <f aca="false">$C104*$M104*$Q104-1.5*$D104*$N104</f>
        <v>12.6</v>
      </c>
      <c r="U104" s="1" t="n">
        <f aca="false">$E104*$O104-2*($F104*$P104+H104)</f>
        <v>-2</v>
      </c>
      <c r="V104" s="5" t="n">
        <f aca="false">IF($U104&lt;0,$U104*1.5,$U104*3)</f>
        <v>-3</v>
      </c>
      <c r="W104" s="1" t="n">
        <f aca="false">(G104+I104+K104)*2-(J104+L104)*3</f>
        <v>0</v>
      </c>
      <c r="X104" s="1" t="n">
        <f aca="false">T104+V104+W104</f>
        <v>9.6</v>
      </c>
      <c r="Y104" s="2" t="n">
        <f aca="false">X104/(C104+D104*1.5+(E104+F104+H104+J104+L104)*3+(G104+I104+K104)*2)</f>
        <v>0.157377049180328</v>
      </c>
      <c r="Z104" s="1" t="str">
        <f aca="false">IF(S104="","",IF(S104="分","分",IF(X104=0,"分",IF(S104="攻",IF(X104&gt;0,"一致","不一致"),IF(X104&gt;=0,"不一致","一致")))))</f>
        <v>一致</v>
      </c>
      <c r="AA104" s="2" t="n">
        <f aca="false">IF(S104="","",ABS(Y104))</f>
        <v>0.157377049180328</v>
      </c>
      <c r="AB104" s="1" t="n">
        <f aca="false">AC104-AD104</f>
        <v>-2</v>
      </c>
      <c r="AC104" s="1" t="n">
        <v>3</v>
      </c>
      <c r="AD104" s="1" t="n">
        <v>5</v>
      </c>
    </row>
    <row r="105" customFormat="false" ht="12.8" hidden="false" customHeight="false" outlineLevel="0" collapsed="false">
      <c r="A105" s="1" t="n">
        <v>104</v>
      </c>
      <c r="B105" s="1" t="s">
        <v>174</v>
      </c>
      <c r="C105" s="1" t="n">
        <v>24</v>
      </c>
      <c r="D105" s="1" t="n">
        <v>16</v>
      </c>
      <c r="E105" s="1" t="n">
        <v>5</v>
      </c>
      <c r="H105" s="1" t="n">
        <v>4</v>
      </c>
      <c r="I105" s="1" t="n">
        <v>1</v>
      </c>
      <c r="M105" s="1" t="n">
        <v>1</v>
      </c>
      <c r="N105" s="1" t="n">
        <v>1</v>
      </c>
      <c r="O105" s="1" t="n">
        <v>1</v>
      </c>
      <c r="P105" s="1" t="n">
        <v>1</v>
      </c>
      <c r="Q105" s="1" t="n">
        <v>0.5</v>
      </c>
      <c r="R105" s="9" t="s">
        <v>175</v>
      </c>
      <c r="S105" s="1" t="s">
        <v>31</v>
      </c>
      <c r="T105" s="1" t="n">
        <f aca="false">$C105*$M105*$Q105-1.5*$D105*$N105</f>
        <v>-12</v>
      </c>
      <c r="U105" s="1" t="n">
        <f aca="false">$E105*$O105-2*($F105*$P105+H105)</f>
        <v>-3</v>
      </c>
      <c r="V105" s="5" t="n">
        <f aca="false">IF($U105&lt;0,$U105*1.5,$U105*3)</f>
        <v>-4.5</v>
      </c>
      <c r="W105" s="1" t="n">
        <f aca="false">(G105+I105+K105)*2-(J105+L105)*3</f>
        <v>2</v>
      </c>
      <c r="X105" s="1" t="n">
        <f aca="false">T105+V105+W105</f>
        <v>-14.5</v>
      </c>
      <c r="Y105" s="2" t="n">
        <f aca="false">X105/(C105+D105*1.5+(E105+F105+H105+J105+L105)*3+(G105+I105+K105)*2)</f>
        <v>-0.188311688311688</v>
      </c>
      <c r="Z105" s="1" t="str">
        <f aca="false">IF(S105="","",IF(S105="分","分",IF(X105=0,"分",IF(S105="攻",IF(X105&gt;0,"一致","不一致"),IF(X105&gt;=0,"不一致","一致")))))</f>
        <v>一致</v>
      </c>
      <c r="AA105" s="2" t="n">
        <f aca="false">IF(S105="","",ABS(Y105))</f>
        <v>0.188311688311688</v>
      </c>
      <c r="AB105" s="1" t="n">
        <f aca="false">AC105-AD105</f>
        <v>0</v>
      </c>
      <c r="AC105" s="1" t="n">
        <v>4</v>
      </c>
      <c r="AD105" s="1" t="n">
        <v>4</v>
      </c>
    </row>
    <row r="106" customFormat="false" ht="12.8" hidden="false" customHeight="false" outlineLevel="0" collapsed="false">
      <c r="A106" s="1" t="n">
        <v>105</v>
      </c>
      <c r="B106" s="1" t="s">
        <v>176</v>
      </c>
      <c r="C106" s="1" t="n">
        <v>31</v>
      </c>
      <c r="D106" s="1" t="n">
        <v>14</v>
      </c>
      <c r="E106" s="1" t="n">
        <v>6</v>
      </c>
      <c r="F106" s="1" t="n">
        <v>2</v>
      </c>
      <c r="H106" s="1" t="n">
        <v>4</v>
      </c>
      <c r="J106" s="1" t="n">
        <v>1</v>
      </c>
      <c r="M106" s="15" t="n">
        <v>0.5</v>
      </c>
      <c r="N106" s="1" t="n">
        <v>1.1</v>
      </c>
      <c r="O106" s="1" t="n">
        <v>1</v>
      </c>
      <c r="P106" s="1" t="n">
        <v>1</v>
      </c>
      <c r="Q106" s="1" t="n">
        <v>1</v>
      </c>
      <c r="R106" s="1" t="s">
        <v>78</v>
      </c>
      <c r="S106" s="1" t="s">
        <v>31</v>
      </c>
      <c r="T106" s="1" t="n">
        <f aca="false">$C106*$M106*$Q106-1.5*$D106*$N106</f>
        <v>-7.6</v>
      </c>
      <c r="U106" s="1" t="n">
        <f aca="false">$E106*$O106-2*($F106*$P106+H106)</f>
        <v>-6</v>
      </c>
      <c r="V106" s="5" t="n">
        <f aca="false">IF($U106&lt;0,$U106*1.5,$U106*3)</f>
        <v>-9</v>
      </c>
      <c r="W106" s="1" t="n">
        <f aca="false">(G106+I106+K106)*2-(J106+L106)*3</f>
        <v>-3</v>
      </c>
      <c r="X106" s="1" t="n">
        <f aca="false">T106+V106+W106</f>
        <v>-19.6</v>
      </c>
      <c r="Y106" s="2" t="n">
        <f aca="false">X106/(C106+D106*1.5+(E106+F106+H106+J106+L106)*3+(G106+I106+K106)*2)</f>
        <v>-0.215384615384615</v>
      </c>
      <c r="Z106" s="1" t="str">
        <f aca="false">IF(S106="","",IF(S106="分","分",IF(X106=0,"分",IF(S106="攻",IF(X106&gt;0,"一致","不一致"),IF(X106&gt;=0,"不一致","一致")))))</f>
        <v>一致</v>
      </c>
      <c r="AA106" s="2" t="n">
        <f aca="false">IF(S106="","",ABS(Y106))</f>
        <v>0.215384615384615</v>
      </c>
      <c r="AB106" s="1" t="n">
        <f aca="false">AC106-AD106</f>
        <v>-2</v>
      </c>
      <c r="AC106" s="1" t="n">
        <v>3</v>
      </c>
      <c r="AD106" s="1" t="n">
        <v>5</v>
      </c>
    </row>
    <row r="107" customFormat="false" ht="12.8" hidden="false" customHeight="false" outlineLevel="0" collapsed="false">
      <c r="A107" s="1" t="n">
        <v>106</v>
      </c>
      <c r="B107" s="1" t="n">
        <v>46</v>
      </c>
      <c r="C107" s="1" t="n">
        <v>16</v>
      </c>
      <c r="D107" s="1" t="n">
        <v>9</v>
      </c>
      <c r="L107" s="1" t="n">
        <v>2</v>
      </c>
      <c r="M107" s="1" t="n">
        <v>1.1</v>
      </c>
      <c r="N107" s="1" t="n">
        <v>1.1</v>
      </c>
      <c r="O107" s="1" t="n">
        <v>1</v>
      </c>
      <c r="P107" s="1" t="n">
        <v>1</v>
      </c>
      <c r="Q107" s="1" t="n">
        <v>1</v>
      </c>
      <c r="S107" s="1" t="s">
        <v>31</v>
      </c>
      <c r="T107" s="1" t="n">
        <f aca="false">$C107*$M107*$Q107-1.5*$D107*$N107</f>
        <v>2.75</v>
      </c>
      <c r="U107" s="1" t="n">
        <f aca="false">$E107*$O107-2*($F107*$P107+H107)</f>
        <v>0</v>
      </c>
      <c r="V107" s="5" t="n">
        <f aca="false">IF($U107&lt;0,$U107*1.5,$U107*3)</f>
        <v>0</v>
      </c>
      <c r="W107" s="1" t="n">
        <f aca="false">(G107+I107+K107)*2-(J107+L107)*3</f>
        <v>-6</v>
      </c>
      <c r="X107" s="1" t="n">
        <f aca="false">T107+V107+W107</f>
        <v>-3.25</v>
      </c>
      <c r="Y107" s="2" t="n">
        <f aca="false">X107/(C107+D107*1.5+(E107+F107+H107+J107+L107)*3+(G107+I107+K107)*2)</f>
        <v>-0.0915492957746479</v>
      </c>
      <c r="Z107" s="1" t="str">
        <f aca="false">IF(S107="","",IF(S107="分","分",IF(X107=0,"分",IF(S107="攻",IF(X107&gt;0,"一致","不一致"),IF(X107&gt;=0,"不一致","一致")))))</f>
        <v>一致</v>
      </c>
      <c r="AA107" s="2" t="n">
        <f aca="false">IF(S107="","",ABS(Y107))</f>
        <v>0.0915492957746479</v>
      </c>
      <c r="AB107" s="1" t="n">
        <f aca="false">AC107-AD107</f>
        <v>-1</v>
      </c>
      <c r="AC107" s="1" t="n">
        <v>3</v>
      </c>
      <c r="AD107" s="1" t="n">
        <v>4</v>
      </c>
    </row>
    <row r="108" customFormat="false" ht="12.8" hidden="false" customHeight="false" outlineLevel="0" collapsed="false">
      <c r="A108" s="1" t="n">
        <v>107</v>
      </c>
      <c r="B108" s="1" t="s">
        <v>177</v>
      </c>
      <c r="C108" s="1" t="n">
        <v>21</v>
      </c>
      <c r="D108" s="1" t="n">
        <v>11</v>
      </c>
      <c r="H108" s="1" t="n">
        <v>3</v>
      </c>
      <c r="K108" s="1" t="n">
        <v>1</v>
      </c>
      <c r="M108" s="1" t="n">
        <v>1.1</v>
      </c>
      <c r="N108" s="1" t="n">
        <v>1</v>
      </c>
      <c r="O108" s="1" t="n">
        <v>1</v>
      </c>
      <c r="P108" s="1" t="n">
        <v>1</v>
      </c>
      <c r="Q108" s="1" t="n">
        <v>0.75</v>
      </c>
      <c r="R108" s="14" t="s">
        <v>178</v>
      </c>
      <c r="S108" s="1" t="s">
        <v>31</v>
      </c>
      <c r="T108" s="1" t="n">
        <f aca="false">$C108*$M108*$Q108-1.5*$D108*$N108</f>
        <v>0.825000000000003</v>
      </c>
      <c r="U108" s="1" t="n">
        <f aca="false">$E108*$O108-2*($F108*$P108+H108)</f>
        <v>-6</v>
      </c>
      <c r="V108" s="5" t="n">
        <f aca="false">IF($U108&lt;0,$U108*1.5,$U108*3)</f>
        <v>-9</v>
      </c>
      <c r="W108" s="1" t="n">
        <f aca="false">(G108+I108+K108)*2-(J108+L108)*3</f>
        <v>2</v>
      </c>
      <c r="X108" s="1" t="n">
        <f aca="false">T108+V108+W108</f>
        <v>-6.175</v>
      </c>
      <c r="Y108" s="2" t="n">
        <f aca="false">X108/(C108+D108*1.5+(E108+F108+H108+J108+L108)*3+(G108+I108+K108)*2)</f>
        <v>-0.127319587628866</v>
      </c>
      <c r="Z108" s="1" t="str">
        <f aca="false">IF(S108="","",IF(S108="分","分",IF(X108=0,"分",IF(S108="攻",IF(X108&gt;0,"一致","不一致"),IF(X108&gt;=0,"不一致","一致")))))</f>
        <v>一致</v>
      </c>
      <c r="AA108" s="2" t="n">
        <f aca="false">IF(S108="","",ABS(Y108))</f>
        <v>0.127319587628866</v>
      </c>
      <c r="AB108" s="1" t="n">
        <f aca="false">AC108-AD108</f>
        <v>1</v>
      </c>
      <c r="AC108" s="1" t="n">
        <v>5</v>
      </c>
      <c r="AD108" s="1" t="n">
        <v>4</v>
      </c>
    </row>
    <row r="109" customFormat="false" ht="12.8" hidden="false" customHeight="false" outlineLevel="0" collapsed="false">
      <c r="A109" s="1" t="n">
        <v>108</v>
      </c>
      <c r="B109" s="1" t="n">
        <v>65</v>
      </c>
      <c r="C109" s="1" t="n">
        <v>28.5</v>
      </c>
      <c r="D109" s="1" t="n">
        <v>15</v>
      </c>
      <c r="E109" s="1" t="n">
        <v>7</v>
      </c>
      <c r="H109" s="1" t="n">
        <v>2</v>
      </c>
      <c r="I109" s="1" t="n">
        <v>2</v>
      </c>
      <c r="L109" s="1" t="n">
        <v>3</v>
      </c>
      <c r="M109" s="1" t="n">
        <v>0.9</v>
      </c>
      <c r="N109" s="1" t="n">
        <v>1.1</v>
      </c>
      <c r="O109" s="1" t="n">
        <v>1</v>
      </c>
      <c r="P109" s="1" t="n">
        <v>1</v>
      </c>
      <c r="Q109" s="1" t="n">
        <v>0.75</v>
      </c>
      <c r="R109" s="20" t="s">
        <v>179</v>
      </c>
      <c r="S109" s="1" t="s">
        <v>31</v>
      </c>
      <c r="T109" s="1" t="n">
        <f aca="false">$C109*$M109*$Q109-1.5*$D109*$N109</f>
        <v>-5.5125</v>
      </c>
      <c r="U109" s="1" t="n">
        <f aca="false">$E109*$O109-2*($F109*$P109+H109)</f>
        <v>3</v>
      </c>
      <c r="V109" s="5" t="n">
        <f aca="false">IF($U109&lt;0,$U109*1.5,$U109*3)</f>
        <v>9</v>
      </c>
      <c r="W109" s="1" t="n">
        <f aca="false">(G109+I109+K109)*2-(J109+L109)*3</f>
        <v>-5</v>
      </c>
      <c r="X109" s="1" t="n">
        <f aca="false">T109+V109+W109</f>
        <v>-1.5125</v>
      </c>
      <c r="Y109" s="2" t="n">
        <f aca="false">X109/(C109+D109*1.5+(E109+F109+H109+J109+L109)*3+(G109+I109+K109)*2)</f>
        <v>-0.0166208791208792</v>
      </c>
      <c r="Z109" s="1" t="str">
        <f aca="false">IF(S109="","",IF(S109="分","分",IF(X109=0,"分",IF(S109="攻",IF(X109&gt;0,"一致","不一致"),IF(X109&gt;=0,"不一致","一致")))))</f>
        <v>一致</v>
      </c>
      <c r="AA109" s="2" t="n">
        <f aca="false">IF(S109="","",ABS(Y109))</f>
        <v>0.0166208791208792</v>
      </c>
      <c r="AB109" s="1" t="n">
        <f aca="false">AC109-AD109</f>
        <v>0</v>
      </c>
      <c r="AC109" s="1" t="n">
        <v>3</v>
      </c>
      <c r="AD109" s="1" t="n">
        <v>3</v>
      </c>
    </row>
    <row r="110" customFormat="false" ht="12.8" hidden="false" customHeight="false" outlineLevel="0" collapsed="false">
      <c r="A110" s="1" t="n">
        <v>109</v>
      </c>
      <c r="B110" s="1" t="n">
        <v>34</v>
      </c>
      <c r="C110" s="1" t="n">
        <v>17</v>
      </c>
      <c r="D110" s="1" t="n">
        <v>20</v>
      </c>
      <c r="G110" s="1" t="n">
        <v>4</v>
      </c>
      <c r="H110" s="1" t="n">
        <v>1</v>
      </c>
      <c r="M110" s="1" t="n">
        <v>1</v>
      </c>
      <c r="N110" s="1" t="n">
        <v>0.7</v>
      </c>
      <c r="O110" s="1" t="n">
        <v>1</v>
      </c>
      <c r="P110" s="1" t="n">
        <v>1</v>
      </c>
      <c r="Q110" s="1" t="n">
        <v>1</v>
      </c>
      <c r="R110" s="1" t="s">
        <v>167</v>
      </c>
      <c r="S110" s="1" t="s">
        <v>33</v>
      </c>
      <c r="T110" s="1" t="n">
        <f aca="false">$C110*$M110*$Q110-1.5*$D110*$N110</f>
        <v>-4</v>
      </c>
      <c r="U110" s="1" t="n">
        <f aca="false">$E110*$O110-2*($F110*$P110+H110)</f>
        <v>-2</v>
      </c>
      <c r="V110" s="5" t="n">
        <f aca="false">IF($U110&lt;0,$U110*1.5,$U110*3)</f>
        <v>-3</v>
      </c>
      <c r="W110" s="1" t="n">
        <f aca="false">(G110+I110+K110)*2-(J110+L110)*3</f>
        <v>8</v>
      </c>
      <c r="X110" s="1" t="n">
        <f aca="false">T110+V110+W110</f>
        <v>1</v>
      </c>
      <c r="Y110" s="2" t="n">
        <f aca="false">X110/(C110+D110*1.5+(E110+F110+H110+J110+L110)*3+(G110+I110+K110)*2)</f>
        <v>0.0172413793103448</v>
      </c>
      <c r="Z110" s="1" t="str">
        <f aca="false">IF(S110="","",IF(S110="分","分",IF(X110=0,"分",IF(S110="攻",IF(X110&gt;0,"一致","不一致"),IF(X110&gt;=0,"不一致","一致")))))</f>
        <v>一致</v>
      </c>
      <c r="AA110" s="2" t="n">
        <f aca="false">IF(S110="","",ABS(Y110))</f>
        <v>0.0172413793103448</v>
      </c>
      <c r="AB110" s="1" t="n">
        <f aca="false">AC110-AD110</f>
        <v>1</v>
      </c>
      <c r="AC110" s="1" t="n">
        <v>4</v>
      </c>
      <c r="AD110" s="1" t="n">
        <v>3</v>
      </c>
    </row>
    <row r="111" customFormat="false" ht="12.8" hidden="false" customHeight="false" outlineLevel="0" collapsed="false">
      <c r="A111" s="1" t="n">
        <v>110</v>
      </c>
      <c r="B111" s="1" t="s">
        <v>180</v>
      </c>
      <c r="C111" s="1" t="n">
        <v>18</v>
      </c>
      <c r="D111" s="1" t="n">
        <v>14</v>
      </c>
      <c r="E111" s="1" t="n">
        <v>4</v>
      </c>
      <c r="F111" s="1" t="n">
        <v>1</v>
      </c>
      <c r="G111" s="1" t="n">
        <v>1</v>
      </c>
      <c r="H111" s="1" t="n">
        <v>2</v>
      </c>
      <c r="I111" s="1" t="n">
        <v>1</v>
      </c>
      <c r="L111" s="1" t="n">
        <v>1</v>
      </c>
      <c r="M111" s="1" t="n">
        <v>1</v>
      </c>
      <c r="N111" s="1" t="n">
        <v>0.9</v>
      </c>
      <c r="O111" s="1" t="n">
        <v>1</v>
      </c>
      <c r="P111" s="1" t="n">
        <v>1</v>
      </c>
      <c r="Q111" s="1" t="n">
        <v>0.75</v>
      </c>
      <c r="R111" s="14" t="s">
        <v>181</v>
      </c>
      <c r="S111" s="1" t="s">
        <v>31</v>
      </c>
      <c r="T111" s="1" t="n">
        <f aca="false">$C111*$M111*$Q111-1.5*$D111*$N111</f>
        <v>-5.4</v>
      </c>
      <c r="U111" s="1" t="n">
        <f aca="false">$E111*$O111-2*($F111*$P111+H111)</f>
        <v>-2</v>
      </c>
      <c r="V111" s="5" t="n">
        <f aca="false">IF($U111&lt;0,$U111*1.5,$U111*3)</f>
        <v>-3</v>
      </c>
      <c r="W111" s="1" t="n">
        <f aca="false">(G111+I111+K111)*2-(J111+L111)*3</f>
        <v>1</v>
      </c>
      <c r="X111" s="1" t="n">
        <f aca="false">T111+V111+W111</f>
        <v>-7.4</v>
      </c>
      <c r="Y111" s="2" t="n">
        <f aca="false">X111/(C111+D111*1.5+(E111+F111+H111+J111+L111)*3+(G111+I111+K111)*2)</f>
        <v>-0.11044776119403</v>
      </c>
      <c r="Z111" s="1" t="str">
        <f aca="false">IF(S111="","",IF(S111="分","分",IF(X111=0,"分",IF(S111="攻",IF(X111&gt;0,"一致","不一致"),IF(X111&gt;=0,"不一致","一致")))))</f>
        <v>一致</v>
      </c>
      <c r="AA111" s="2" t="n">
        <f aca="false">IF(S111="","",ABS(Y111))</f>
        <v>0.11044776119403</v>
      </c>
      <c r="AB111" s="1" t="n">
        <f aca="false">AC111-AD111</f>
        <v>0</v>
      </c>
      <c r="AC111" s="1" t="n">
        <v>3</v>
      </c>
      <c r="AD111" s="1" t="n">
        <v>3</v>
      </c>
    </row>
    <row r="112" customFormat="false" ht="12.8" hidden="false" customHeight="false" outlineLevel="0" collapsed="false">
      <c r="A112" s="1" t="n">
        <v>111</v>
      </c>
      <c r="B112" s="1" t="s">
        <v>182</v>
      </c>
      <c r="C112" s="1" t="n">
        <v>27</v>
      </c>
      <c r="D112" s="1" t="n">
        <v>18</v>
      </c>
      <c r="E112" s="1" t="n">
        <v>9</v>
      </c>
      <c r="F112" s="1" t="n">
        <v>6</v>
      </c>
      <c r="H112" s="1" t="n">
        <v>1</v>
      </c>
      <c r="I112" s="1" t="n">
        <v>1</v>
      </c>
      <c r="M112" s="1" t="n">
        <v>1</v>
      </c>
      <c r="N112" s="1" t="n">
        <v>1</v>
      </c>
      <c r="O112" s="1" t="n">
        <v>0.75</v>
      </c>
      <c r="P112" s="1" t="n">
        <v>1</v>
      </c>
      <c r="Q112" s="1" t="n">
        <v>0.5</v>
      </c>
      <c r="R112" s="9" t="s">
        <v>183</v>
      </c>
      <c r="S112" s="1" t="s">
        <v>31</v>
      </c>
      <c r="T112" s="1" t="n">
        <f aca="false">$C112*$M112*$Q112-1.5*$D112*$N112</f>
        <v>-13.5</v>
      </c>
      <c r="U112" s="1" t="n">
        <f aca="false">$E112*$O112-2*($F112*$P112+H112)</f>
        <v>-7.25</v>
      </c>
      <c r="V112" s="5" t="n">
        <f aca="false">IF($U112&lt;0,$U112*1.5,$U112*3)</f>
        <v>-10.875</v>
      </c>
      <c r="W112" s="1" t="n">
        <f aca="false">(G112+I112+K112)*2-(J112+L112)*3</f>
        <v>2</v>
      </c>
      <c r="X112" s="1" t="n">
        <f aca="false">T112+V112+W112</f>
        <v>-22.375</v>
      </c>
      <c r="Y112" s="2" t="n">
        <f aca="false">X112/(C112+D112*1.5+(E112+F112+H112+J112+L112)*3+(G112+I112+K112)*2)</f>
        <v>-0.215144230769231</v>
      </c>
      <c r="Z112" s="1" t="str">
        <f aca="false">IF(S112="","",IF(S112="分","分",IF(X112=0,"分",IF(S112="攻",IF(X112&gt;0,"一致","不一致"),IF(X112&gt;=0,"不一致","一致")))))</f>
        <v>一致</v>
      </c>
      <c r="AA112" s="2" t="n">
        <f aca="false">IF(S112="","",ABS(Y112))</f>
        <v>0.215144230769231</v>
      </c>
      <c r="AB112" s="1" t="n">
        <f aca="false">AC112-AD112</f>
        <v>0</v>
      </c>
      <c r="AC112" s="1" t="n">
        <v>4</v>
      </c>
      <c r="AD112" s="1" t="n">
        <v>4</v>
      </c>
    </row>
    <row r="113" customFormat="false" ht="12.8" hidden="false" customHeight="false" outlineLevel="0" collapsed="false">
      <c r="A113" s="1" t="n">
        <v>112</v>
      </c>
      <c r="B113" s="1" t="s">
        <v>184</v>
      </c>
      <c r="C113" s="1" t="n">
        <v>25</v>
      </c>
      <c r="D113" s="1" t="n">
        <v>18</v>
      </c>
      <c r="E113" s="1" t="n">
        <v>4</v>
      </c>
      <c r="H113" s="1" t="n">
        <v>3</v>
      </c>
      <c r="J113" s="1" t="n">
        <v>1</v>
      </c>
      <c r="M113" s="1" t="n">
        <v>1</v>
      </c>
      <c r="N113" s="1" t="n">
        <v>1</v>
      </c>
      <c r="O113" s="1" t="n">
        <v>1</v>
      </c>
      <c r="P113" s="1" t="n">
        <v>1</v>
      </c>
      <c r="Q113" s="1" t="n">
        <v>1</v>
      </c>
      <c r="S113" s="1" t="s">
        <v>31</v>
      </c>
      <c r="T113" s="1" t="n">
        <f aca="false">$C113*$M113*$Q113-1.5*$D113*$N113</f>
        <v>-2</v>
      </c>
      <c r="U113" s="1" t="n">
        <f aca="false">$E113*$O113-2*($F113*$P113+H113)</f>
        <v>-2</v>
      </c>
      <c r="V113" s="5" t="n">
        <f aca="false">IF($U113&lt;0,$U113*1.5,$U113*3)</f>
        <v>-3</v>
      </c>
      <c r="W113" s="1" t="n">
        <f aca="false">(G113+I113+K113)*2-(J113+L113)*3</f>
        <v>-3</v>
      </c>
      <c r="X113" s="1" t="n">
        <f aca="false">T113+V113+W113</f>
        <v>-8</v>
      </c>
      <c r="Y113" s="2" t="n">
        <f aca="false">X113/(C113+D113*1.5+(E113+F113+H113+J113+L113)*3+(G113+I113+K113)*2)</f>
        <v>-0.105263157894737</v>
      </c>
      <c r="Z113" s="1" t="str">
        <f aca="false">IF(S113="","",IF(S113="分","分",IF(X113=0,"分",IF(S113="攻",IF(X113&gt;0,"一致","不一致"),IF(X113&gt;=0,"不一致","一致")))))</f>
        <v>一致</v>
      </c>
      <c r="AA113" s="2" t="n">
        <f aca="false">IF(S113="","",ABS(Y113))</f>
        <v>0.105263157894737</v>
      </c>
      <c r="AB113" s="1" t="n">
        <f aca="false">AC113-AD113</f>
        <v>1</v>
      </c>
      <c r="AC113" s="1" t="n">
        <v>4</v>
      </c>
      <c r="AD113" s="1" t="n">
        <v>3</v>
      </c>
    </row>
    <row r="114" customFormat="false" ht="12.8" hidden="false" customHeight="false" outlineLevel="0" collapsed="false">
      <c r="A114" s="1" t="n">
        <v>113</v>
      </c>
      <c r="B114" s="1" t="s">
        <v>185</v>
      </c>
      <c r="C114" s="1" t="n">
        <v>20</v>
      </c>
      <c r="D114" s="1" t="n">
        <v>12</v>
      </c>
      <c r="E114" s="1" t="n">
        <v>2</v>
      </c>
      <c r="H114" s="1" t="n">
        <v>2</v>
      </c>
      <c r="I114" s="1" t="n">
        <v>1</v>
      </c>
      <c r="M114" s="1" t="n">
        <v>1</v>
      </c>
      <c r="N114" s="1" t="n">
        <v>1</v>
      </c>
      <c r="O114" s="1" t="n">
        <v>1</v>
      </c>
      <c r="P114" s="1" t="n">
        <v>1</v>
      </c>
      <c r="Q114" s="1" t="n">
        <v>1</v>
      </c>
      <c r="S114" s="1" t="s">
        <v>31</v>
      </c>
      <c r="T114" s="1" t="n">
        <f aca="false">$C114*$M114*$Q114-1.5*$D114*$N114</f>
        <v>2</v>
      </c>
      <c r="U114" s="1" t="n">
        <f aca="false">$E114*$O114-2*($F114*$P114+H114)</f>
        <v>-2</v>
      </c>
      <c r="V114" s="5" t="n">
        <f aca="false">IF($U114&lt;0,$U114*1.5,$U114*3)</f>
        <v>-3</v>
      </c>
      <c r="W114" s="1" t="n">
        <f aca="false">(G114+I114+K114)*2-(J114+L114)*3</f>
        <v>2</v>
      </c>
      <c r="X114" s="1" t="n">
        <f aca="false">T114+V114+W114</f>
        <v>1</v>
      </c>
      <c r="Y114" s="2" t="n">
        <f aca="false">X114/(C114+D114*1.5+(E114+F114+H114+J114+L114)*3+(G114+I114+K114)*2)</f>
        <v>0.0192307692307692</v>
      </c>
      <c r="Z114" s="1" t="str">
        <f aca="false">IF(S114="","",IF(S114="分","分",IF(X114=0,"分",IF(S114="攻",IF(X114&gt;0,"一致","不一致"),IF(X114&gt;=0,"不一致","一致")))))</f>
        <v>不一致</v>
      </c>
      <c r="AA114" s="2" t="n">
        <f aca="false">IF(S114="","",ABS(Y114))</f>
        <v>0.0192307692307692</v>
      </c>
      <c r="AB114" s="1" t="n">
        <f aca="false">AC114-AD114</f>
        <v>0</v>
      </c>
      <c r="AC114" s="1" t="n">
        <v>4</v>
      </c>
      <c r="AD114" s="1" t="n">
        <v>4</v>
      </c>
    </row>
    <row r="115" customFormat="false" ht="12.8" hidden="false" customHeight="false" outlineLevel="0" collapsed="false">
      <c r="A115" s="1" t="n">
        <v>114</v>
      </c>
      <c r="B115" s="1" t="s">
        <v>186</v>
      </c>
      <c r="C115" s="1" t="n">
        <v>18</v>
      </c>
      <c r="D115" s="1" t="n">
        <v>13</v>
      </c>
      <c r="H115" s="1" t="n">
        <v>3</v>
      </c>
      <c r="I115" s="1" t="n">
        <v>1</v>
      </c>
      <c r="M115" s="1" t="n">
        <v>1.2</v>
      </c>
      <c r="N115" s="1" t="n">
        <v>1</v>
      </c>
      <c r="O115" s="1" t="n">
        <v>1</v>
      </c>
      <c r="P115" s="1" t="n">
        <v>1</v>
      </c>
      <c r="Q115" s="1" t="n">
        <v>1</v>
      </c>
      <c r="S115" s="1" t="s">
        <v>31</v>
      </c>
      <c r="T115" s="1" t="n">
        <f aca="false">$C115*$M115*$Q115-1.5*$D115*$N115</f>
        <v>2.1</v>
      </c>
      <c r="U115" s="1" t="n">
        <f aca="false">$E115*$O115-2*($F115*$P115+H115)</f>
        <v>-6</v>
      </c>
      <c r="V115" s="5" t="n">
        <f aca="false">IF($U115&lt;0,$U115*1.5,$U115*3)</f>
        <v>-9</v>
      </c>
      <c r="W115" s="1" t="n">
        <f aca="false">(G115+I115+K115)*2-(J115+L115)*3</f>
        <v>2</v>
      </c>
      <c r="X115" s="1" t="n">
        <f aca="false">T115+V115+W115</f>
        <v>-4.9</v>
      </c>
      <c r="Y115" s="2" t="n">
        <f aca="false">X115/(C115+D115*1.5+(E115+F115+H115+J115+L115)*3+(G115+I115+K115)*2)</f>
        <v>-0.101030927835052</v>
      </c>
      <c r="Z115" s="1" t="str">
        <f aca="false">IF(S115="","",IF(S115="分","分",IF(X115=0,"分",IF(S115="攻",IF(X115&gt;0,"一致","不一致"),IF(X115&gt;=0,"不一致","一致")))))</f>
        <v>一致</v>
      </c>
      <c r="AA115" s="2" t="n">
        <f aca="false">IF(S115="","",ABS(Y115))</f>
        <v>0.101030927835052</v>
      </c>
      <c r="AB115" s="1" t="n">
        <f aca="false">AC115-AD115</f>
        <v>1</v>
      </c>
      <c r="AC115" s="1" t="n">
        <v>5</v>
      </c>
      <c r="AD115" s="1" t="n">
        <v>4</v>
      </c>
    </row>
    <row r="116" customFormat="false" ht="12.8" hidden="false" customHeight="false" outlineLevel="0" collapsed="false">
      <c r="A116" s="1" t="n">
        <v>115</v>
      </c>
      <c r="B116" s="1" t="s">
        <v>187</v>
      </c>
      <c r="C116" s="1" t="n">
        <v>13</v>
      </c>
      <c r="D116" s="1" t="n">
        <v>14</v>
      </c>
      <c r="E116" s="1" t="n">
        <v>5</v>
      </c>
      <c r="F116" s="1" t="n">
        <v>3</v>
      </c>
      <c r="H116" s="1" t="n">
        <v>1</v>
      </c>
      <c r="M116" s="1" t="n">
        <v>0.9</v>
      </c>
      <c r="N116" s="1" t="n">
        <v>0.9</v>
      </c>
      <c r="O116" s="1" t="n">
        <v>1</v>
      </c>
      <c r="P116" s="1" t="n">
        <v>1</v>
      </c>
      <c r="Q116" s="1" t="n">
        <v>1</v>
      </c>
      <c r="R116" s="1" t="s">
        <v>188</v>
      </c>
      <c r="S116" s="1" t="s">
        <v>31</v>
      </c>
      <c r="T116" s="1" t="n">
        <f aca="false">$C116*$M116*$Q116-1.5*$D116*$N116</f>
        <v>-7.2</v>
      </c>
      <c r="U116" s="1" t="n">
        <f aca="false">$E116*$O116-2*($F116*$P116+H116)</f>
        <v>-3</v>
      </c>
      <c r="V116" s="5" t="n">
        <f aca="false">IF($U116&lt;0,$U116*1.5,$U116*3)</f>
        <v>-4.5</v>
      </c>
      <c r="W116" s="1" t="n">
        <f aca="false">(G116+I116+K116)*2-(J116+L116)*3</f>
        <v>0</v>
      </c>
      <c r="X116" s="1" t="n">
        <f aca="false">T116+V116+W116</f>
        <v>-11.7</v>
      </c>
      <c r="Y116" s="2" t="n">
        <f aca="false">X116/(C116+D116*1.5+(E116+F116+H116+J116+L116)*3+(G116+I116+K116)*2)</f>
        <v>-0.191803278688525</v>
      </c>
      <c r="Z116" s="1" t="str">
        <f aca="false">IF(S116="","",IF(S116="分","分",IF(X116=0,"分",IF(S116="攻",IF(X116&gt;0,"一致","不一致"),IF(X116&gt;=0,"不一致","一致")))))</f>
        <v>一致</v>
      </c>
      <c r="AA116" s="2" t="n">
        <f aca="false">IF(S116="","",ABS(Y116))</f>
        <v>0.191803278688525</v>
      </c>
      <c r="AB116" s="1" t="n">
        <f aca="false">AC116-AD116</f>
        <v>2</v>
      </c>
      <c r="AC116" s="1" t="n">
        <v>4</v>
      </c>
      <c r="AD116" s="1" t="n">
        <v>2</v>
      </c>
    </row>
    <row r="117" customFormat="false" ht="12.8" hidden="false" customHeight="false" outlineLevel="0" collapsed="false">
      <c r="A117" s="1" t="n">
        <v>116</v>
      </c>
      <c r="B117" s="1" t="s">
        <v>189</v>
      </c>
      <c r="C117" s="13" t="n">
        <v>27</v>
      </c>
      <c r="D117" s="7" t="n">
        <v>12</v>
      </c>
      <c r="F117" s="1" t="n">
        <v>5</v>
      </c>
      <c r="G117" s="1" t="n">
        <v>1</v>
      </c>
      <c r="M117" s="1" t="n">
        <v>1</v>
      </c>
      <c r="N117" s="1" t="n">
        <v>1.1</v>
      </c>
      <c r="O117" s="1" t="n">
        <v>1</v>
      </c>
      <c r="P117" s="1" t="n">
        <v>1</v>
      </c>
      <c r="Q117" s="1" t="n">
        <v>1.5</v>
      </c>
      <c r="R117" s="6" t="s">
        <v>190</v>
      </c>
      <c r="S117" s="1" t="s">
        <v>33</v>
      </c>
      <c r="T117" s="1" t="n">
        <f aca="false">$C117*$M117*$Q117-1.5*$D117*$N117</f>
        <v>20.7</v>
      </c>
      <c r="U117" s="1" t="n">
        <f aca="false">$E117*$O117-2*($F117*$P117+H117)</f>
        <v>-10</v>
      </c>
      <c r="V117" s="5" t="n">
        <f aca="false">IF($U117&lt;0,$U117*1.5,$U117*3)</f>
        <v>-15</v>
      </c>
      <c r="W117" s="1" t="n">
        <f aca="false">(G117+I117+K117)*2-(J117+L117)*3</f>
        <v>2</v>
      </c>
      <c r="X117" s="1" t="n">
        <f aca="false">T117+V117+W117</f>
        <v>7.7</v>
      </c>
      <c r="Y117" s="2" t="n">
        <f aca="false">X117/(C117+D117*1.5+(E117+F117+H117+J117+L117)*3+(G117+I117+K117)*2)</f>
        <v>0.124193548387097</v>
      </c>
      <c r="Z117" s="1" t="str">
        <f aca="false">IF(S117="","",IF(S117="分","分",IF(X117=0,"分",IF(S117="攻",IF(X117&gt;0,"一致","不一致"),IF(X117&gt;=0,"不一致","一致")))))</f>
        <v>一致</v>
      </c>
      <c r="AA117" s="2" t="n">
        <f aca="false">IF(S117="","",ABS(Y117))</f>
        <v>0.124193548387097</v>
      </c>
      <c r="AB117" s="1" t="n">
        <f aca="false">AC117-AD117</f>
        <v>1</v>
      </c>
      <c r="AC117" s="1" t="n">
        <v>5</v>
      </c>
      <c r="AD117" s="1" t="n">
        <v>4</v>
      </c>
    </row>
    <row r="118" customFormat="false" ht="12.8" hidden="false" customHeight="false" outlineLevel="0" collapsed="false">
      <c r="A118" s="1" t="n">
        <v>117</v>
      </c>
      <c r="B118" s="1" t="s">
        <v>191</v>
      </c>
      <c r="C118" s="1" t="n">
        <v>18</v>
      </c>
      <c r="D118" s="1" t="n">
        <v>8</v>
      </c>
      <c r="E118" s="1" t="n">
        <v>11</v>
      </c>
      <c r="F118" s="1" t="n">
        <v>3</v>
      </c>
      <c r="H118" s="1" t="n">
        <v>2</v>
      </c>
      <c r="I118" s="1" t="n">
        <v>1</v>
      </c>
      <c r="M118" s="1" t="n">
        <v>1</v>
      </c>
      <c r="N118" s="1" t="n">
        <v>1.2</v>
      </c>
      <c r="O118" s="8" t="n">
        <v>0.75</v>
      </c>
      <c r="P118" s="1" t="n">
        <v>1</v>
      </c>
      <c r="Q118" s="1" t="n">
        <v>0.5</v>
      </c>
      <c r="R118" s="20" t="s">
        <v>192</v>
      </c>
      <c r="S118" s="1" t="s">
        <v>31</v>
      </c>
      <c r="T118" s="1" t="n">
        <f aca="false">$C118*$M118*$Q118-1.5*$D118*$N118</f>
        <v>-5.4</v>
      </c>
      <c r="U118" s="1" t="n">
        <f aca="false">$E118*$O118-2*($F118*$P118+H118)</f>
        <v>-1.75</v>
      </c>
      <c r="V118" s="5" t="n">
        <f aca="false">IF($U118&lt;0,$U118*1.5,$U118*3)</f>
        <v>-2.625</v>
      </c>
      <c r="W118" s="1" t="n">
        <f aca="false">(G118+I118+K118)*2-(J118+L118)*3</f>
        <v>2</v>
      </c>
      <c r="X118" s="1" t="n">
        <f aca="false">T118+V118+W118</f>
        <v>-6.025</v>
      </c>
      <c r="Y118" s="2" t="n">
        <f aca="false">X118/(C118+D118*1.5+(E118+F118+H118+J118+L118)*3+(G118+I118+K118)*2)</f>
        <v>-0.0753125</v>
      </c>
      <c r="Z118" s="1" t="str">
        <f aca="false">IF(S118="","",IF(S118="分","分",IF(X118=0,"分",IF(S118="攻",IF(X118&gt;0,"一致","不一致"),IF(X118&gt;=0,"不一致","一致")))))</f>
        <v>一致</v>
      </c>
      <c r="AA118" s="2" t="n">
        <f aca="false">IF(S118="","",ABS(Y118))</f>
        <v>0.0753125</v>
      </c>
      <c r="AB118" s="1" t="n">
        <f aca="false">AC118-AD118</f>
        <v>1</v>
      </c>
      <c r="AC118" s="1" t="n">
        <v>4</v>
      </c>
      <c r="AD118" s="1" t="n">
        <v>3</v>
      </c>
    </row>
    <row r="119" customFormat="false" ht="12.8" hidden="false" customHeight="false" outlineLevel="0" collapsed="false">
      <c r="A119" s="1" t="n">
        <v>118</v>
      </c>
      <c r="B119" s="1" t="s">
        <v>193</v>
      </c>
      <c r="C119" s="1" t="n">
        <v>28</v>
      </c>
      <c r="D119" s="1" t="n">
        <v>18</v>
      </c>
      <c r="E119" s="1" t="n">
        <v>5</v>
      </c>
      <c r="F119" s="1" t="n">
        <v>2</v>
      </c>
      <c r="H119" s="1" t="n">
        <v>3</v>
      </c>
      <c r="I119" s="1" t="n">
        <v>1</v>
      </c>
      <c r="J119" s="1" t="n">
        <v>1</v>
      </c>
      <c r="M119" s="1" t="n">
        <v>0.9</v>
      </c>
      <c r="N119" s="1" t="n">
        <v>1</v>
      </c>
      <c r="O119" s="1" t="n">
        <v>1</v>
      </c>
      <c r="P119" s="1" t="n">
        <v>1</v>
      </c>
      <c r="Q119" s="1" t="n">
        <v>1.5</v>
      </c>
      <c r="R119" s="10" t="s">
        <v>101</v>
      </c>
      <c r="S119" s="1" t="s">
        <v>33</v>
      </c>
      <c r="T119" s="1" t="n">
        <f aca="false">$C119*$M119*$Q119-1.5*$D119*$N119</f>
        <v>10.8</v>
      </c>
      <c r="U119" s="1" t="n">
        <f aca="false">$E119*$O119-2*($F119*$P119+H119)</f>
        <v>-5</v>
      </c>
      <c r="V119" s="5" t="n">
        <f aca="false">IF($U119&lt;0,$U119*1.5,$U119*3)</f>
        <v>-7.5</v>
      </c>
      <c r="W119" s="1" t="n">
        <f aca="false">(G119+I119+K119)*2-(J119+L119)*3</f>
        <v>-1</v>
      </c>
      <c r="X119" s="1" t="n">
        <f aca="false">T119+V119+W119</f>
        <v>2.3</v>
      </c>
      <c r="Y119" s="2" t="n">
        <f aca="false">X119/(C119+D119*1.5+(E119+F119+H119+J119+L119)*3+(G119+I119+K119)*2)</f>
        <v>0.0255555555555555</v>
      </c>
      <c r="Z119" s="1" t="str">
        <f aca="false">IF(S119="","",IF(S119="分","分",IF(X119=0,"分",IF(S119="攻",IF(X119&gt;0,"一致","不一致"),IF(X119&gt;=0,"不一致","一致")))))</f>
        <v>一致</v>
      </c>
      <c r="AA119" s="2" t="n">
        <f aca="false">IF(S119="","",ABS(Y119))</f>
        <v>0.0255555555555555</v>
      </c>
      <c r="AB119" s="1" t="n">
        <f aca="false">AC119-AD119</f>
        <v>2</v>
      </c>
      <c r="AC119" s="1" t="n">
        <v>4</v>
      </c>
      <c r="AD119" s="1" t="n">
        <v>2</v>
      </c>
    </row>
    <row r="120" customFormat="false" ht="12.8" hidden="false" customHeight="false" outlineLevel="0" collapsed="false">
      <c r="A120" s="1" t="n">
        <v>119</v>
      </c>
      <c r="B120" s="1" t="s">
        <v>194</v>
      </c>
      <c r="C120" s="1" t="n">
        <v>21</v>
      </c>
      <c r="D120" s="1" t="n">
        <v>13.5</v>
      </c>
      <c r="E120" s="1" t="n">
        <v>8</v>
      </c>
      <c r="F120" s="1" t="n">
        <v>9</v>
      </c>
      <c r="M120" s="1" t="n">
        <v>1.1</v>
      </c>
      <c r="N120" s="1" t="n">
        <v>1</v>
      </c>
      <c r="O120" s="1" t="n">
        <v>1</v>
      </c>
      <c r="P120" s="1" t="n">
        <v>1</v>
      </c>
      <c r="Q120" s="1" t="n">
        <v>1</v>
      </c>
      <c r="R120" s="1" t="s">
        <v>195</v>
      </c>
      <c r="S120" s="1" t="s">
        <v>31</v>
      </c>
      <c r="T120" s="1" t="n">
        <f aca="false">$C120*$M120*$Q120-1.5*$D120*$N120</f>
        <v>2.85</v>
      </c>
      <c r="U120" s="1" t="n">
        <f aca="false">$E120*$O120-2*($F120*$P120+H120)</f>
        <v>-10</v>
      </c>
      <c r="V120" s="5" t="n">
        <f aca="false">IF($U120&lt;0,$U120*1.5,$U120*3)</f>
        <v>-15</v>
      </c>
      <c r="W120" s="1" t="n">
        <f aca="false">(G120+I120+K120)*2-(J120+L120)*3</f>
        <v>0</v>
      </c>
      <c r="X120" s="1" t="n">
        <f aca="false">T120+V120+W120</f>
        <v>-12.15</v>
      </c>
      <c r="Y120" s="2" t="n">
        <f aca="false">X120/(C120+D120*1.5+(E120+F120+H120+J120+L120)*3+(G120+I120+K120)*2)</f>
        <v>-0.131707317073171</v>
      </c>
      <c r="Z120" s="1" t="str">
        <f aca="false">IF(S120="","",IF(S120="分","分",IF(X120=0,"分",IF(S120="攻",IF(X120&gt;0,"一致","不一致"),IF(X120&gt;=0,"不一致","一致")))))</f>
        <v>一致</v>
      </c>
      <c r="AA120" s="2" t="n">
        <f aca="false">IF(S120="","",ABS(Y120))</f>
        <v>0.131707317073171</v>
      </c>
      <c r="AB120" s="1" t="n">
        <f aca="false">AC120-AD120</f>
        <v>0</v>
      </c>
      <c r="AC120" s="1" t="n">
        <v>4</v>
      </c>
      <c r="AD120" s="1" t="n">
        <v>4</v>
      </c>
    </row>
    <row r="121" customFormat="false" ht="12.8" hidden="false" customHeight="false" outlineLevel="0" collapsed="false">
      <c r="A121" s="1" t="n">
        <v>120</v>
      </c>
      <c r="B121" s="1" t="s">
        <v>196</v>
      </c>
      <c r="C121" s="1" t="n">
        <v>23</v>
      </c>
      <c r="D121" s="1" t="n">
        <v>10</v>
      </c>
      <c r="F121" s="1" t="n">
        <v>1</v>
      </c>
      <c r="H121" s="1" t="n">
        <v>1</v>
      </c>
      <c r="M121" s="1" t="n">
        <v>1</v>
      </c>
      <c r="N121" s="1" t="n">
        <v>1.2</v>
      </c>
      <c r="O121" s="1" t="n">
        <v>1</v>
      </c>
      <c r="P121" s="1" t="n">
        <v>1</v>
      </c>
      <c r="Q121" s="1" t="n">
        <v>1</v>
      </c>
      <c r="S121" s="1" t="s">
        <v>33</v>
      </c>
      <c r="T121" s="1" t="n">
        <f aca="false">$C121*$M121*$Q121-1.5*$D121*$N121</f>
        <v>5</v>
      </c>
      <c r="U121" s="1" t="n">
        <f aca="false">$E121*$O121-2*($F121*$P121+H121)</f>
        <v>-4</v>
      </c>
      <c r="V121" s="5" t="n">
        <f aca="false">IF($U121&lt;0,$U121*1.5,$U121*3)</f>
        <v>-6</v>
      </c>
      <c r="W121" s="1" t="n">
        <f aca="false">(G121+I121+K121)*2-(J121+L121)*3</f>
        <v>0</v>
      </c>
      <c r="X121" s="1" t="n">
        <f aca="false">T121+V121+W121</f>
        <v>-1</v>
      </c>
      <c r="Y121" s="2" t="n">
        <f aca="false">X121/(C121+D121*1.5+(E121+F121+H121+J121+L121)*3+(G121+I121+K121)*2)</f>
        <v>-0.0227272727272727</v>
      </c>
      <c r="Z121" s="1" t="str">
        <f aca="false">IF(S121="","",IF(S121="分","分",IF(X121=0,"分",IF(S121="攻",IF(X121&gt;0,"一致","不一致"),IF(X121&gt;=0,"不一致","一致")))))</f>
        <v>不一致</v>
      </c>
      <c r="AA121" s="2" t="n">
        <f aca="false">IF(S121="","",ABS(Y121))</f>
        <v>0.0227272727272727</v>
      </c>
      <c r="AB121" s="1" t="n">
        <f aca="false">AC121-AD121</f>
        <v>-1</v>
      </c>
      <c r="AC121" s="1" t="n">
        <v>4</v>
      </c>
      <c r="AD121" s="1" t="n">
        <v>5</v>
      </c>
    </row>
    <row r="122" customFormat="false" ht="12.8" hidden="false" customHeight="false" outlineLevel="0" collapsed="false">
      <c r="A122" s="1" t="n">
        <v>121</v>
      </c>
      <c r="B122" s="1" t="s">
        <v>197</v>
      </c>
      <c r="C122" s="1" t="n">
        <v>12</v>
      </c>
      <c r="D122" s="1" t="n">
        <v>12</v>
      </c>
      <c r="E122" s="1" t="n">
        <v>4</v>
      </c>
      <c r="H122" s="1" t="n">
        <v>1</v>
      </c>
      <c r="M122" s="1" t="n">
        <v>1.2</v>
      </c>
      <c r="N122" s="1" t="n">
        <v>1.1</v>
      </c>
      <c r="O122" s="1" t="n">
        <v>1</v>
      </c>
      <c r="P122" s="1" t="n">
        <v>1</v>
      </c>
      <c r="Q122" s="1" t="n">
        <v>1</v>
      </c>
      <c r="S122" s="1" t="s">
        <v>33</v>
      </c>
      <c r="T122" s="1" t="n">
        <f aca="false">$C122*$M122*$Q122-1.5*$D122*$N122</f>
        <v>-5.4</v>
      </c>
      <c r="U122" s="1" t="n">
        <f aca="false">$E122*$O122-2*($F122*$P122+H122)</f>
        <v>2</v>
      </c>
      <c r="V122" s="5" t="n">
        <f aca="false">IF($U122&lt;0,$U122*1.5,$U122*3)</f>
        <v>6</v>
      </c>
      <c r="W122" s="1" t="n">
        <f aca="false">(G122+I122+K122)*2-(J122+L122)*3</f>
        <v>0</v>
      </c>
      <c r="X122" s="1" t="n">
        <f aca="false">T122+V122+W122</f>
        <v>0.599999999999998</v>
      </c>
      <c r="Y122" s="2" t="n">
        <f aca="false">X122/(C122+D122*1.5+(E122+F122+H122+J122+L122)*3+(G122+I122+K122)*2)</f>
        <v>0.0133333333333333</v>
      </c>
      <c r="Z122" s="1" t="str">
        <f aca="false">IF(S122="","",IF(S122="分","分",IF(X122=0,"分",IF(S122="攻",IF(X122&gt;0,"一致","不一致"),IF(X122&gt;=0,"不一致","一致")))))</f>
        <v>一致</v>
      </c>
      <c r="AA122" s="2" t="n">
        <f aca="false">IF(S122="","",ABS(Y122))</f>
        <v>0.0133333333333333</v>
      </c>
      <c r="AB122" s="1" t="n">
        <f aca="false">AC122-AD122</f>
        <v>0</v>
      </c>
      <c r="AC122" s="1" t="n">
        <v>5</v>
      </c>
      <c r="AD122" s="1" t="n">
        <v>5</v>
      </c>
    </row>
    <row r="123" customFormat="false" ht="12.8" hidden="false" customHeight="false" outlineLevel="0" collapsed="false">
      <c r="A123" s="1" t="n">
        <v>122</v>
      </c>
      <c r="B123" s="1" t="s">
        <v>198</v>
      </c>
      <c r="C123" s="1" t="n">
        <v>16</v>
      </c>
      <c r="D123" s="1" t="n">
        <v>14</v>
      </c>
      <c r="G123" s="1" t="n">
        <v>1</v>
      </c>
      <c r="M123" s="1" t="n">
        <v>1</v>
      </c>
      <c r="N123" s="1" t="n">
        <v>1</v>
      </c>
      <c r="O123" s="1" t="n">
        <v>1</v>
      </c>
      <c r="P123" s="1" t="n">
        <v>1</v>
      </c>
      <c r="Q123" s="1" t="n">
        <v>1</v>
      </c>
      <c r="R123" s="1" t="s">
        <v>199</v>
      </c>
      <c r="S123" s="1" t="s">
        <v>75</v>
      </c>
      <c r="T123" s="1" t="n">
        <f aca="false">$C123*$M123*$Q123-1.5*$D123*$N123</f>
        <v>-5</v>
      </c>
      <c r="U123" s="1" t="n">
        <f aca="false">$E123*$O123-2*($F123*$P123+H123)</f>
        <v>0</v>
      </c>
      <c r="V123" s="5" t="n">
        <f aca="false">IF($U123&lt;0,$U123*1.5,$U123*3)</f>
        <v>0</v>
      </c>
      <c r="W123" s="1" t="n">
        <f aca="false">(G123+I123+K123)*2-(J123+L123)*3</f>
        <v>2</v>
      </c>
      <c r="X123" s="1" t="n">
        <f aca="false">T123+V123+W123</f>
        <v>-3</v>
      </c>
      <c r="Y123" s="2" t="n">
        <f aca="false">X123/(C123+D123*1.5+(E123+F123+H123+J123+L123)*3+(G123+I123+K123)*2)</f>
        <v>-0.0769230769230769</v>
      </c>
      <c r="Z123" s="1" t="str">
        <f aca="false">IF(S123="","",IF(S123="分","分",IF(X123=0,"分",IF(S123="攻",IF(X123&gt;0,"一致","不一致"),IF(X123&gt;=0,"不一致","一致")))))</f>
        <v>分</v>
      </c>
      <c r="AA123" s="2" t="n">
        <f aca="false">IF(S123="","",ABS(Y123))</f>
        <v>0.0769230769230769</v>
      </c>
      <c r="AB123" s="1" t="n">
        <f aca="false">AC123-AD123</f>
        <v>0</v>
      </c>
      <c r="AC123" s="1" t="n">
        <v>3</v>
      </c>
      <c r="AD123" s="1" t="n">
        <v>3</v>
      </c>
    </row>
    <row r="124" customFormat="false" ht="12.8" hidden="false" customHeight="false" outlineLevel="0" collapsed="false">
      <c r="A124" s="1" t="n">
        <v>123</v>
      </c>
      <c r="B124" s="1" t="s">
        <v>200</v>
      </c>
      <c r="C124" s="1" t="n">
        <v>20</v>
      </c>
      <c r="D124" s="1" t="n">
        <v>14</v>
      </c>
      <c r="G124" s="1" t="n">
        <v>2</v>
      </c>
      <c r="H124" s="1" t="n">
        <v>1</v>
      </c>
      <c r="M124" s="1" t="n">
        <v>1.1</v>
      </c>
      <c r="N124" s="1" t="n">
        <v>1.1</v>
      </c>
      <c r="O124" s="1" t="n">
        <v>1</v>
      </c>
      <c r="P124" s="1" t="n">
        <v>1</v>
      </c>
      <c r="Q124" s="1" t="n">
        <v>1</v>
      </c>
      <c r="S124" s="1" t="s">
        <v>33</v>
      </c>
      <c r="T124" s="1" t="n">
        <f aca="false">$C124*$M124*$Q124-1.5*$D124*$N124</f>
        <v>-1.1</v>
      </c>
      <c r="U124" s="1" t="n">
        <f aca="false">$E124*$O124-2*($F124*$P124+H124)</f>
        <v>-2</v>
      </c>
      <c r="V124" s="5" t="n">
        <f aca="false">IF($U124&lt;0,$U124*1.5,$U124*3)</f>
        <v>-3</v>
      </c>
      <c r="W124" s="1" t="n">
        <f aca="false">(G124+I124+K124)*2-(J124+L124)*3</f>
        <v>4</v>
      </c>
      <c r="X124" s="1" t="n">
        <f aca="false">T124+V124+W124</f>
        <v>-0.100000000000001</v>
      </c>
      <c r="Y124" s="2" t="n">
        <f aca="false">X124/(C124+D124*1.5+(E124+F124+H124+J124+L124)*3+(G124+I124+K124)*2)</f>
        <v>-0.00208333333333336</v>
      </c>
      <c r="Z124" s="1" t="str">
        <f aca="false">IF(S124="","",IF(S124="分","分",IF(X124=0,"分",IF(S124="攻",IF(X124&gt;0,"一致","不一致"),IF(X124&gt;=0,"不一致","一致")))))</f>
        <v>不一致</v>
      </c>
      <c r="AA124" s="2" t="n">
        <f aca="false">IF(S124="","",ABS(Y124))</f>
        <v>0.00208333333333336</v>
      </c>
      <c r="AB124" s="1" t="n">
        <f aca="false">AC124-AD124</f>
        <v>1</v>
      </c>
      <c r="AC124" s="1" t="n">
        <v>4</v>
      </c>
      <c r="AD124" s="1" t="n">
        <v>3</v>
      </c>
    </row>
    <row r="125" customFormat="false" ht="12.8" hidden="false" customHeight="false" outlineLevel="0" collapsed="false">
      <c r="A125" s="1" t="n">
        <v>124</v>
      </c>
      <c r="B125" s="1" t="n">
        <v>57</v>
      </c>
      <c r="C125" s="1" t="n">
        <v>16</v>
      </c>
      <c r="D125" s="1" t="n">
        <v>18.5</v>
      </c>
      <c r="E125" s="1" t="n">
        <v>4</v>
      </c>
      <c r="F125" s="1" t="n">
        <v>5</v>
      </c>
      <c r="G125" s="1" t="n">
        <v>2</v>
      </c>
      <c r="H125" s="1" t="n">
        <v>4</v>
      </c>
      <c r="M125" s="1" t="n">
        <v>1.1</v>
      </c>
      <c r="N125" s="1" t="n">
        <v>0.7</v>
      </c>
      <c r="O125" s="1" t="n">
        <v>1</v>
      </c>
      <c r="P125" s="1" t="n">
        <v>0.25</v>
      </c>
      <c r="Q125" s="1" t="n">
        <v>1</v>
      </c>
      <c r="R125" s="1" t="s">
        <v>201</v>
      </c>
      <c r="S125" s="1" t="s">
        <v>31</v>
      </c>
      <c r="T125" s="1" t="n">
        <f aca="false">$C125*$M125*$Q125-1.5*$D125*$N125</f>
        <v>-1.825</v>
      </c>
      <c r="U125" s="1" t="n">
        <f aca="false">$E125*$O125-2*($F125*$P125+H125)</f>
        <v>-6.5</v>
      </c>
      <c r="V125" s="5" t="n">
        <f aca="false">IF($U125&lt;0,$U125*1.5,$U125*3)</f>
        <v>-9.75</v>
      </c>
      <c r="W125" s="1" t="n">
        <f aca="false">(G125+I125+K125)*2-(J125+L125)*3</f>
        <v>4</v>
      </c>
      <c r="X125" s="1" t="n">
        <f aca="false">T125+V125+W125</f>
        <v>-7.575</v>
      </c>
      <c r="Y125" s="2" t="n">
        <f aca="false">X125/(C125+D125*1.5+(E125+F125+H125+J125+L125)*3+(G125+I125+K125)*2)</f>
        <v>-0.0873198847262247</v>
      </c>
      <c r="Z125" s="1" t="str">
        <f aca="false">IF(S125="","",IF(S125="分","分",IF(X125=0,"分",IF(S125="攻",IF(X125&gt;0,"一致","不一致"),IF(X125&gt;=0,"不一致","一致")))))</f>
        <v>一致</v>
      </c>
      <c r="AA125" s="2" t="n">
        <f aca="false">IF(S125="","",ABS(Y125))</f>
        <v>0.0873198847262247</v>
      </c>
      <c r="AB125" s="1" t="n">
        <f aca="false">AC125-AD125</f>
        <v>1</v>
      </c>
      <c r="AC125" s="1" t="n">
        <v>4</v>
      </c>
      <c r="AD125" s="1" t="n">
        <v>3</v>
      </c>
    </row>
    <row r="126" customFormat="false" ht="12.8" hidden="false" customHeight="false" outlineLevel="0" collapsed="false">
      <c r="A126" s="1" t="n">
        <v>125</v>
      </c>
      <c r="B126" s="1" t="n">
        <v>69</v>
      </c>
      <c r="C126" s="1" t="n">
        <v>31</v>
      </c>
      <c r="D126" s="1" t="n">
        <v>19</v>
      </c>
      <c r="E126" s="1" t="n">
        <v>6</v>
      </c>
      <c r="H126" s="1" t="n">
        <v>5</v>
      </c>
      <c r="M126" s="1" t="n">
        <v>0.9</v>
      </c>
      <c r="N126" s="1" t="n">
        <v>1</v>
      </c>
      <c r="O126" s="1" t="n">
        <v>1</v>
      </c>
      <c r="P126" s="1" t="n">
        <v>1</v>
      </c>
      <c r="Q126" s="1" t="n">
        <v>0.75</v>
      </c>
      <c r="R126" s="14" t="s">
        <v>202</v>
      </c>
      <c r="S126" s="1" t="s">
        <v>31</v>
      </c>
      <c r="T126" s="1" t="n">
        <f aca="false">$C126*$M126*$Q126-1.5*$D126*$N126</f>
        <v>-7.575</v>
      </c>
      <c r="U126" s="1" t="n">
        <f aca="false">$E126*$O126-2*($F126*$P126+H126)</f>
        <v>-4</v>
      </c>
      <c r="V126" s="5" t="n">
        <f aca="false">IF($U126&lt;0,$U126*1.5,$U126*3)</f>
        <v>-6</v>
      </c>
      <c r="W126" s="1" t="n">
        <f aca="false">(G126+I126+K126)*2-(J126+L126)*3</f>
        <v>0</v>
      </c>
      <c r="X126" s="1" t="n">
        <f aca="false">T126+V126+W126</f>
        <v>-13.575</v>
      </c>
      <c r="Y126" s="2" t="n">
        <f aca="false">X126/(C126+D126*1.5+(E126+F126+H126+J126+L126)*3+(G126+I126+K126)*2)</f>
        <v>-0.146756756756757</v>
      </c>
      <c r="Z126" s="1" t="str">
        <f aca="false">IF(S126="","",IF(S126="分","分",IF(X126=0,"分",IF(S126="攻",IF(X126&gt;0,"一致","不一致"),IF(X126&gt;=0,"不一致","一致")))))</f>
        <v>一致</v>
      </c>
      <c r="AA126" s="2" t="n">
        <f aca="false">IF(S126="","",ABS(Y126))</f>
        <v>0.146756756756757</v>
      </c>
      <c r="AB126" s="1" t="n">
        <f aca="false">AC126-AD126</f>
        <v>-1</v>
      </c>
      <c r="AC126" s="1" t="n">
        <v>2</v>
      </c>
      <c r="AD126" s="1" t="n">
        <v>3</v>
      </c>
    </row>
    <row r="127" customFormat="false" ht="12.8" hidden="false" customHeight="false" outlineLevel="0" collapsed="false">
      <c r="A127" s="1" t="n">
        <v>126</v>
      </c>
      <c r="B127" s="1" t="s">
        <v>203</v>
      </c>
      <c r="C127" s="1" t="n">
        <v>16</v>
      </c>
      <c r="D127" s="1" t="n">
        <v>13</v>
      </c>
      <c r="M127" s="1" t="n">
        <v>1.1</v>
      </c>
      <c r="N127" s="1" t="n">
        <v>0.9</v>
      </c>
      <c r="O127" s="1" t="n">
        <v>1</v>
      </c>
      <c r="P127" s="1" t="n">
        <v>1</v>
      </c>
      <c r="Q127" s="1" t="n">
        <v>1</v>
      </c>
      <c r="R127" s="1" t="s">
        <v>204</v>
      </c>
      <c r="S127" s="1" t="s">
        <v>31</v>
      </c>
      <c r="T127" s="1" t="n">
        <f aca="false">$C127*$M127*$Q127-1.5*$D127*$N127</f>
        <v>0.0500000000000007</v>
      </c>
      <c r="U127" s="1" t="n">
        <f aca="false">$E127*$O127-2*($F127*$P127+H127)</f>
        <v>0</v>
      </c>
      <c r="V127" s="5" t="n">
        <f aca="false">IF($U127&lt;0,$U127*1.5,$U127*3)</f>
        <v>0</v>
      </c>
      <c r="W127" s="1" t="n">
        <f aca="false">(G127+I127+K127)*2-(J127+L127)*3</f>
        <v>0</v>
      </c>
      <c r="X127" s="1" t="n">
        <f aca="false">T127+V127+W127</f>
        <v>0.0500000000000007</v>
      </c>
      <c r="Y127" s="2" t="n">
        <f aca="false">X127/(C127+D127*1.5+(E127+F127+H127+J127+L127)*3+(G127+I127+K127)*2)</f>
        <v>0.00140845070422537</v>
      </c>
      <c r="Z127" s="1" t="str">
        <f aca="false">IF(S127="","",IF(S127="分","分",IF(X127=0,"分",IF(S127="攻",IF(X127&gt;0,"一致","不一致"),IF(X127&gt;=0,"不一致","一致")))))</f>
        <v>不一致</v>
      </c>
      <c r="AA127" s="2" t="n">
        <f aca="false">IF(S127="","",ABS(Y127))</f>
        <v>0.00140845070422537</v>
      </c>
      <c r="AB127" s="1" t="n">
        <f aca="false">AC127-AD127</f>
        <v>2</v>
      </c>
      <c r="AC127" s="1" t="n">
        <v>4</v>
      </c>
      <c r="AD127" s="1" t="n">
        <v>2</v>
      </c>
    </row>
    <row r="128" customFormat="false" ht="12.8" hidden="false" customHeight="false" outlineLevel="0" collapsed="false">
      <c r="A128" s="1" t="n">
        <v>127</v>
      </c>
      <c r="B128" s="1" t="s">
        <v>205</v>
      </c>
      <c r="C128" s="1" t="n">
        <v>28</v>
      </c>
      <c r="D128" s="1" t="n">
        <v>12</v>
      </c>
      <c r="E128" s="1" t="n">
        <v>10</v>
      </c>
      <c r="F128" s="1" t="n">
        <v>5</v>
      </c>
      <c r="H128" s="1" t="n">
        <v>4</v>
      </c>
      <c r="M128" s="1" t="n">
        <v>1</v>
      </c>
      <c r="N128" s="1" t="n">
        <v>1.1</v>
      </c>
      <c r="O128" s="1" t="n">
        <v>1</v>
      </c>
      <c r="P128" s="1" t="n">
        <v>1</v>
      </c>
      <c r="Q128" s="1" t="n">
        <v>1</v>
      </c>
      <c r="S128" s="1" t="s">
        <v>33</v>
      </c>
      <c r="T128" s="1" t="n">
        <f aca="false">$C128*$M128*$Q128-1.5*$D128*$N128</f>
        <v>8.2</v>
      </c>
      <c r="U128" s="1" t="n">
        <f aca="false">$E128*$O128-2*($F128*$P128+H128)</f>
        <v>-8</v>
      </c>
      <c r="V128" s="5" t="n">
        <f aca="false">IF($U128&lt;0,$U128*1.5,$U128*3)</f>
        <v>-12</v>
      </c>
      <c r="W128" s="1" t="n">
        <f aca="false">(G128+I128+K128)*2-(J128+L128)*3</f>
        <v>0</v>
      </c>
      <c r="X128" s="1" t="n">
        <f aca="false">T128+V128+W128</f>
        <v>-3.8</v>
      </c>
      <c r="Y128" s="2" t="n">
        <f aca="false">X128/(C128+D128*1.5+(E128+F128+H128+J128+L128)*3+(G128+I128+K128)*2)</f>
        <v>-0.0368932038834952</v>
      </c>
      <c r="Z128" s="1" t="str">
        <f aca="false">IF(S128="","",IF(S128="分","分",IF(X128=0,"分",IF(S128="攻",IF(X128&gt;0,"一致","不一致"),IF(X128&gt;=0,"不一致","一致")))))</f>
        <v>不一致</v>
      </c>
      <c r="AA128" s="2" t="n">
        <f aca="false">IF(S128="","",ABS(Y128))</f>
        <v>0.0368932038834952</v>
      </c>
      <c r="AB128" s="1" t="n">
        <f aca="false">AC128-AD128</f>
        <v>0</v>
      </c>
      <c r="AC128" s="1" t="n">
        <v>3</v>
      </c>
      <c r="AD128" s="1" t="n">
        <v>3</v>
      </c>
    </row>
    <row r="129" customFormat="false" ht="12.8" hidden="false" customHeight="false" outlineLevel="0" collapsed="false">
      <c r="A129" s="1" t="n">
        <v>128</v>
      </c>
      <c r="B129" s="1" t="s">
        <v>206</v>
      </c>
      <c r="C129" s="1" t="n">
        <v>20</v>
      </c>
      <c r="D129" s="1" t="n">
        <v>16</v>
      </c>
      <c r="E129" s="1" t="n">
        <v>4</v>
      </c>
      <c r="H129" s="1" t="n">
        <v>2</v>
      </c>
      <c r="M129" s="1" t="n">
        <v>1</v>
      </c>
      <c r="N129" s="1" t="n">
        <v>1.1</v>
      </c>
      <c r="O129" s="1" t="n">
        <v>1</v>
      </c>
      <c r="P129" s="1" t="n">
        <v>1</v>
      </c>
      <c r="Q129" s="1" t="n">
        <v>1</v>
      </c>
      <c r="R129" s="1" t="s">
        <v>207</v>
      </c>
      <c r="S129" s="1" t="s">
        <v>31</v>
      </c>
      <c r="T129" s="1" t="n">
        <f aca="false">$C129*$M129*$Q129-1.5*$D129*$N129</f>
        <v>-6.4</v>
      </c>
      <c r="U129" s="1" t="n">
        <f aca="false">$E129*$O129-2*($F129*$P129+H129)</f>
        <v>0</v>
      </c>
      <c r="V129" s="5" t="n">
        <f aca="false">IF($U129&lt;0,$U129*1.5,$U129*3)</f>
        <v>0</v>
      </c>
      <c r="W129" s="1" t="n">
        <f aca="false">(G129+I129+K129)*2-(J129+L129)*3</f>
        <v>0</v>
      </c>
      <c r="X129" s="1" t="n">
        <f aca="false">T129+V129+W129</f>
        <v>-6.4</v>
      </c>
      <c r="Y129" s="2" t="n">
        <f aca="false">X129/(C129+D129*1.5+(E129+F129+H129+J129+L129)*3+(G129+I129+K129)*2)</f>
        <v>-0.103225806451613</v>
      </c>
      <c r="Z129" s="1" t="str">
        <f aca="false">IF(S129="","",IF(S129="分","分",IF(X129=0,"分",IF(S129="攻",IF(X129&gt;0,"一致","不一致"),IF(X129&gt;=0,"不一致","一致")))))</f>
        <v>一致</v>
      </c>
      <c r="AA129" s="2" t="n">
        <f aca="false">IF(S129="","",ABS(Y129))</f>
        <v>0.103225806451613</v>
      </c>
      <c r="AB129" s="1" t="n">
        <f aca="false">AC129-AD129</f>
        <v>0</v>
      </c>
      <c r="AC129" s="1" t="n">
        <v>4</v>
      </c>
      <c r="AD129" s="1" t="n">
        <v>4</v>
      </c>
    </row>
    <row r="130" customFormat="false" ht="12.8" hidden="false" customHeight="false" outlineLevel="0" collapsed="false">
      <c r="A130" s="1" t="n">
        <v>129</v>
      </c>
      <c r="B130" s="1" t="s">
        <v>208</v>
      </c>
      <c r="C130" s="1" t="n">
        <v>18</v>
      </c>
      <c r="D130" s="13" t="n">
        <v>32.5</v>
      </c>
      <c r="E130" s="1" t="n">
        <v>6</v>
      </c>
      <c r="G130" s="1" t="n">
        <v>6</v>
      </c>
      <c r="H130" s="1" t="n">
        <v>3</v>
      </c>
      <c r="I130" s="1" t="n">
        <v>1</v>
      </c>
      <c r="M130" s="1" t="n">
        <v>1.2</v>
      </c>
      <c r="N130" s="1" t="n">
        <v>1</v>
      </c>
      <c r="O130" s="1" t="n">
        <v>1</v>
      </c>
      <c r="P130" s="1" t="n">
        <v>1</v>
      </c>
      <c r="Q130" s="1" t="n">
        <v>1</v>
      </c>
      <c r="R130" s="1" t="s">
        <v>209</v>
      </c>
      <c r="S130" s="1" t="s">
        <v>31</v>
      </c>
      <c r="T130" s="1" t="n">
        <f aca="false">$C130*$M130*$Q130-1.5*$D130*$N130</f>
        <v>-27.15</v>
      </c>
      <c r="U130" s="1" t="n">
        <f aca="false">$E130*$O130-2*($F130*$P130+H130)</f>
        <v>0</v>
      </c>
      <c r="V130" s="5" t="n">
        <f aca="false">IF($U130&lt;0,$U130*1.5,$U130*3)</f>
        <v>0</v>
      </c>
      <c r="W130" s="1" t="n">
        <f aca="false">(G130+I130+K130)*2-(J130+L130)*3</f>
        <v>14</v>
      </c>
      <c r="X130" s="1" t="n">
        <f aca="false">T130+V130+W130</f>
        <v>-13.15</v>
      </c>
      <c r="Y130" s="2" t="n">
        <f aca="false">X130/(C130+D130*1.5+(E130+F130+H130+J130+L130)*3+(G130+I130+K130)*2)</f>
        <v>-0.122041763341067</v>
      </c>
      <c r="Z130" s="1" t="str">
        <f aca="false">IF(S130="","",IF(S130="分","分",IF(X130=0,"分",IF(S130="攻",IF(X130&gt;0,"一致","不一致"),IF(X130&gt;=0,"不一致","一致")))))</f>
        <v>一致</v>
      </c>
      <c r="AA130" s="2" t="n">
        <f aca="false">IF(S130="","",ABS(Y130))</f>
        <v>0.122041763341067</v>
      </c>
      <c r="AB130" s="1" t="n">
        <f aca="false">AC130-AD130</f>
        <v>1</v>
      </c>
      <c r="AC130" s="1" t="n">
        <v>4</v>
      </c>
      <c r="AD130" s="1" t="n">
        <v>3</v>
      </c>
    </row>
    <row r="131" customFormat="false" ht="12.75" hidden="false" customHeight="true" outlineLevel="0" collapsed="false">
      <c r="A131" s="1" t="n">
        <v>130</v>
      </c>
      <c r="B131" s="1" t="n">
        <v>3</v>
      </c>
      <c r="C131" s="1" t="n">
        <v>15</v>
      </c>
      <c r="D131" s="1" t="n">
        <v>27</v>
      </c>
      <c r="M131" s="1" t="n">
        <v>1</v>
      </c>
      <c r="N131" s="1" t="n">
        <v>0.7</v>
      </c>
      <c r="O131" s="1" t="n">
        <v>1</v>
      </c>
      <c r="P131" s="1" t="n">
        <v>1</v>
      </c>
      <c r="Q131" s="1" t="n">
        <v>2.5</v>
      </c>
      <c r="R131" s="19" t="s">
        <v>210</v>
      </c>
      <c r="S131" s="1" t="s">
        <v>33</v>
      </c>
      <c r="T131" s="1" t="n">
        <f aca="false">$C131*$M131*$Q131-1.5*$D131*$N131</f>
        <v>9.15</v>
      </c>
      <c r="U131" s="1" t="n">
        <f aca="false">$E131*$O131-2*($F131*$P131+H131)</f>
        <v>0</v>
      </c>
      <c r="V131" s="5" t="n">
        <f aca="false">IF($U131&lt;0,$U131*1.5,$U131*3)</f>
        <v>0</v>
      </c>
      <c r="W131" s="1" t="n">
        <f aca="false">(G131+I131+K131)*2-(J131+L131)*3</f>
        <v>0</v>
      </c>
      <c r="X131" s="1" t="n">
        <f aca="false">T131+V131+W131</f>
        <v>9.15</v>
      </c>
      <c r="Y131" s="2" t="n">
        <f aca="false">X131/(C131+D131*1.5+(E131+F131+H131+J131+L131)*3+(G131+I131+K131)*2)</f>
        <v>0.164864864864865</v>
      </c>
      <c r="Z131" s="1" t="str">
        <f aca="false">IF(S131="","",IF(S131="分","分",IF(X131=0,"分",IF(S131="攻",IF(X131&gt;0,"一致","不一致"),IF(X131&gt;=0,"不一致","一致")))))</f>
        <v>一致</v>
      </c>
      <c r="AA131" s="2" t="n">
        <f aca="false">IF(S131="","",ABS(Y131))</f>
        <v>0.164864864864865</v>
      </c>
      <c r="AB131" s="1" t="n">
        <f aca="false">AC131-AD131</f>
        <v>1</v>
      </c>
      <c r="AC131" s="1" t="n">
        <v>3</v>
      </c>
      <c r="AD131" s="1" t="n">
        <v>2</v>
      </c>
    </row>
    <row r="132" customFormat="false" ht="12.8" hidden="false" customHeight="false" outlineLevel="0" collapsed="false">
      <c r="A132" s="1" t="n">
        <v>131</v>
      </c>
      <c r="B132" s="1" t="n">
        <v>8</v>
      </c>
      <c r="C132" s="1" t="n">
        <v>18</v>
      </c>
      <c r="D132" s="1" t="n">
        <v>15</v>
      </c>
      <c r="E132" s="1" t="n">
        <v>3</v>
      </c>
      <c r="F132" s="1" t="n">
        <v>1</v>
      </c>
      <c r="H132" s="1" t="n">
        <v>1</v>
      </c>
      <c r="M132" s="15" t="n">
        <v>0.9</v>
      </c>
      <c r="N132" s="1" t="n">
        <v>0.9</v>
      </c>
      <c r="O132" s="1" t="n">
        <v>1</v>
      </c>
      <c r="P132" s="1" t="n">
        <v>1</v>
      </c>
      <c r="Q132" s="1" t="n">
        <v>1</v>
      </c>
      <c r="R132" s="25" t="s">
        <v>211</v>
      </c>
      <c r="S132" s="1" t="s">
        <v>31</v>
      </c>
      <c r="T132" s="1" t="n">
        <f aca="false">$C132*$M132*$Q132-1.5*$D132*$N132</f>
        <v>-4.05</v>
      </c>
      <c r="U132" s="1" t="n">
        <f aca="false">$E132*$O132-2*($F132*$P132+H132)</f>
        <v>-1</v>
      </c>
      <c r="V132" s="5" t="n">
        <f aca="false">IF($U132&lt;0,$U132*1.5,$U132*3)</f>
        <v>-1.5</v>
      </c>
      <c r="W132" s="1" t="n">
        <f aca="false">(G132+I132+K132)*2-(J132+L132)*3</f>
        <v>0</v>
      </c>
      <c r="X132" s="1" t="n">
        <f aca="false">T132+V132+W132</f>
        <v>-5.55</v>
      </c>
      <c r="Y132" s="2" t="n">
        <f aca="false">X132/(C132+D132*1.5+(E132+F132+H132+J132+L132)*3+(G132+I132+K132)*2)</f>
        <v>-0.1</v>
      </c>
      <c r="Z132" s="1" t="str">
        <f aca="false">IF(S132="","",IF(S132="分","分",IF(X132=0,"分",IF(S132="攻",IF(X132&gt;0,"一致","不一致"),IF(X132&gt;=0,"不一致","一致")))))</f>
        <v>一致</v>
      </c>
      <c r="AA132" s="2" t="n">
        <f aca="false">IF(S132="","",ABS(Y132))</f>
        <v>0.1</v>
      </c>
      <c r="AB132" s="1" t="n">
        <f aca="false">AC132-AD132</f>
        <v>-2</v>
      </c>
      <c r="AC132" s="1" t="n">
        <v>2</v>
      </c>
      <c r="AD132" s="1" t="n">
        <v>4</v>
      </c>
    </row>
    <row r="133" customFormat="false" ht="12.8" hidden="false" customHeight="false" outlineLevel="0" collapsed="false">
      <c r="A133" s="1" t="n">
        <v>132</v>
      </c>
      <c r="B133" s="1" t="s">
        <v>212</v>
      </c>
      <c r="C133" s="1" t="n">
        <v>17</v>
      </c>
      <c r="D133" s="1" t="n">
        <v>14</v>
      </c>
      <c r="E133" s="1" t="n">
        <v>6</v>
      </c>
      <c r="F133" s="1" t="n">
        <v>3</v>
      </c>
      <c r="H133" s="1" t="n">
        <v>3</v>
      </c>
      <c r="M133" s="1" t="n">
        <v>1</v>
      </c>
      <c r="N133" s="1" t="n">
        <v>1</v>
      </c>
      <c r="O133" s="1" t="n">
        <v>1</v>
      </c>
      <c r="P133" s="1" t="n">
        <v>0.25</v>
      </c>
      <c r="Q133" s="1" t="n">
        <v>1</v>
      </c>
      <c r="R133" s="25" t="s">
        <v>213</v>
      </c>
      <c r="S133" s="1" t="s">
        <v>31</v>
      </c>
      <c r="T133" s="1" t="n">
        <f aca="false">$C133*$M133*$Q133-1.5*$D133*$N133</f>
        <v>-4</v>
      </c>
      <c r="U133" s="1" t="n">
        <f aca="false">$E133*$O133-2*($F133*$P133+H133)</f>
        <v>-1.5</v>
      </c>
      <c r="V133" s="5" t="n">
        <f aca="false">IF($U133&lt;0,$U133*1.5,$U133*3)</f>
        <v>-2.25</v>
      </c>
      <c r="W133" s="1" t="n">
        <f aca="false">(G133+I133+K133)*2-(J133+L133)*3</f>
        <v>0</v>
      </c>
      <c r="X133" s="1" t="n">
        <f aca="false">T133+V133+W133</f>
        <v>-6.25</v>
      </c>
      <c r="Y133" s="2" t="n">
        <f aca="false">X133/(C133+D133*1.5+(E133+F133+H133+J133+L133)*3+(G133+I133+K133)*2)</f>
        <v>-0.0844594594594595</v>
      </c>
      <c r="Z133" s="1" t="str">
        <f aca="false">IF(S133="","",IF(S133="分","分",IF(X133=0,"分",IF(S133="攻",IF(X133&gt;0,"一致","不一致"),IF(X133&gt;=0,"不一致","一致")))))</f>
        <v>一致</v>
      </c>
      <c r="AA133" s="2" t="n">
        <f aca="false">IF(S133="","",ABS(Y133))</f>
        <v>0.0844594594594595</v>
      </c>
      <c r="AB133" s="1" t="n">
        <f aca="false">AC133-AD133</f>
        <v>0</v>
      </c>
      <c r="AC133" s="1" t="n">
        <v>4</v>
      </c>
      <c r="AD133" s="1" t="n">
        <v>4</v>
      </c>
    </row>
    <row r="134" customFormat="false" ht="12.8" hidden="false" customHeight="false" outlineLevel="0" collapsed="false">
      <c r="A134" s="1" t="n">
        <v>133</v>
      </c>
      <c r="B134" s="1" t="s">
        <v>214</v>
      </c>
      <c r="C134" s="1" t="n">
        <v>13</v>
      </c>
      <c r="D134" s="1" t="n">
        <v>9</v>
      </c>
      <c r="E134" s="1" t="n">
        <v>4</v>
      </c>
      <c r="F134" s="1" t="n">
        <v>5</v>
      </c>
      <c r="M134" s="1" t="n">
        <v>1</v>
      </c>
      <c r="N134" s="1" t="n">
        <v>1</v>
      </c>
      <c r="O134" s="1" t="n">
        <v>1</v>
      </c>
      <c r="P134" s="1" t="n">
        <v>1</v>
      </c>
      <c r="Q134" s="1" t="n">
        <v>1</v>
      </c>
      <c r="R134" s="25" t="s">
        <v>215</v>
      </c>
      <c r="S134" s="1" t="s">
        <v>31</v>
      </c>
      <c r="T134" s="1" t="n">
        <f aca="false">$C134*$M134*$Q134-1.5*$D134*$N134</f>
        <v>-0.5</v>
      </c>
      <c r="U134" s="1" t="n">
        <f aca="false">$E134*$O134-2*($F134*$P134+H134)</f>
        <v>-6</v>
      </c>
      <c r="V134" s="5" t="n">
        <f aca="false">IF($U134&lt;0,$U134*1.5,$U134*3)</f>
        <v>-9</v>
      </c>
      <c r="W134" s="1" t="n">
        <f aca="false">(G134+I134+K134)*2-(J134+L134)*3</f>
        <v>0</v>
      </c>
      <c r="X134" s="1" t="n">
        <f aca="false">T134+V134+W134</f>
        <v>-9.5</v>
      </c>
      <c r="Y134" s="2" t="n">
        <f aca="false">X134/(C134+D134*1.5+(E134+F134+H134+J134+L134)*3+(G134+I134+K134)*2)</f>
        <v>-0.177570093457944</v>
      </c>
      <c r="Z134" s="1" t="str">
        <f aca="false">IF(S134="","",IF(S134="分","分",IF(X134=0,"分",IF(S134="攻",IF(X134&gt;0,"一致","不一致"),IF(X134&gt;=0,"不一致","一致")))))</f>
        <v>一致</v>
      </c>
      <c r="AA134" s="2" t="n">
        <f aca="false">IF(S134="","",ABS(Y134))</f>
        <v>0.177570093457944</v>
      </c>
      <c r="AB134" s="1" t="n">
        <f aca="false">AC134-AD134</f>
        <v>1</v>
      </c>
      <c r="AC134" s="1" t="n">
        <v>4</v>
      </c>
      <c r="AD134" s="1" t="n">
        <v>3</v>
      </c>
    </row>
    <row r="135" customFormat="false" ht="12.8" hidden="false" customHeight="false" outlineLevel="0" collapsed="false">
      <c r="A135" s="1" t="n">
        <v>134</v>
      </c>
      <c r="B135" s="1" t="s">
        <v>216</v>
      </c>
      <c r="C135" s="1" t="n">
        <v>28</v>
      </c>
      <c r="D135" s="1" t="n">
        <v>14.5</v>
      </c>
      <c r="E135" s="1" t="n">
        <v>14</v>
      </c>
      <c r="H135" s="1" t="n">
        <v>3</v>
      </c>
      <c r="I135" s="1" t="n">
        <v>1</v>
      </c>
      <c r="J135" s="1" t="n">
        <v>1</v>
      </c>
      <c r="M135" s="1" t="n">
        <v>1</v>
      </c>
      <c r="N135" s="1" t="n">
        <v>1</v>
      </c>
      <c r="O135" s="1" t="n">
        <v>1</v>
      </c>
      <c r="P135" s="1" t="n">
        <v>1</v>
      </c>
      <c r="Q135" s="1" t="n">
        <v>1</v>
      </c>
      <c r="S135" s="1" t="s">
        <v>33</v>
      </c>
      <c r="T135" s="1" t="n">
        <f aca="false">$C135*$M135*$Q135-1.5*$D135*$N135</f>
        <v>6.25</v>
      </c>
      <c r="U135" s="1" t="n">
        <f aca="false">$E135*$O135-2*($F135*$P135+H135)</f>
        <v>8</v>
      </c>
      <c r="V135" s="5" t="n">
        <f aca="false">IF($U135&lt;0,$U135*1.5,$U135*3)</f>
        <v>24</v>
      </c>
      <c r="W135" s="1" t="n">
        <f aca="false">(G135+I135+K135)*2-(J135+L135)*3</f>
        <v>-1</v>
      </c>
      <c r="X135" s="1" t="n">
        <f aca="false">T135+V135+W135</f>
        <v>29.25</v>
      </c>
      <c r="Y135" s="2" t="n">
        <f aca="false">X135/(C135+D135*1.5+(E135+F135+H135+J135+L135)*3+(G135+I135+K135)*2)</f>
        <v>0.276595744680851</v>
      </c>
      <c r="Z135" s="1" t="str">
        <f aca="false">IF(S135="","",IF(S135="分","分",IF(X135=0,"分",IF(S135="攻",IF(X135&gt;0,"一致","不一致"),IF(X135&gt;=0,"不一致","一致")))))</f>
        <v>一致</v>
      </c>
      <c r="AA135" s="2" t="n">
        <f aca="false">IF(S135="","",ABS(Y135))</f>
        <v>0.276595744680851</v>
      </c>
      <c r="AB135" s="1" t="n">
        <f aca="false">AC135-AD135</f>
        <v>-1</v>
      </c>
      <c r="AC135" s="1" t="n">
        <v>2</v>
      </c>
      <c r="AD135" s="1" t="n">
        <v>3</v>
      </c>
    </row>
    <row r="136" customFormat="false" ht="12.8" hidden="false" customHeight="false" outlineLevel="0" collapsed="false">
      <c r="A136" s="1" t="n">
        <v>135</v>
      </c>
      <c r="B136" s="1" t="n">
        <v>26</v>
      </c>
      <c r="C136" s="1" t="n">
        <v>9.5</v>
      </c>
      <c r="D136" s="1" t="n">
        <v>15</v>
      </c>
      <c r="E136" s="1" t="n">
        <v>8</v>
      </c>
      <c r="L136" s="1" t="n">
        <v>3</v>
      </c>
      <c r="M136" s="1" t="n">
        <v>1.1</v>
      </c>
      <c r="N136" s="1" t="n">
        <v>1</v>
      </c>
      <c r="O136" s="1" t="n">
        <v>1</v>
      </c>
      <c r="P136" s="1" t="n">
        <v>1</v>
      </c>
      <c r="Q136" s="1" t="n">
        <v>1.5</v>
      </c>
      <c r="R136" s="10" t="s">
        <v>217</v>
      </c>
      <c r="S136" s="1" t="s">
        <v>33</v>
      </c>
      <c r="T136" s="1" t="n">
        <f aca="false">$C136*$M136*$Q136-1.5*$D136*$N136</f>
        <v>-6.825</v>
      </c>
      <c r="U136" s="1" t="n">
        <f aca="false">$E136*$O136-2*($F136*$P136+H136)</f>
        <v>8</v>
      </c>
      <c r="V136" s="5" t="n">
        <f aca="false">IF($U136&lt;0,$U136*1.5,$U136*3)</f>
        <v>24</v>
      </c>
      <c r="W136" s="1" t="n">
        <f aca="false">(G136+I136+K136)*2-(J136+L136)*3</f>
        <v>-9</v>
      </c>
      <c r="X136" s="1" t="n">
        <f aca="false">T136+V136+W136</f>
        <v>8.175</v>
      </c>
      <c r="Y136" s="2" t="n">
        <f aca="false">X136/(C136+D136*1.5+(E136+F136+H136+J136+L136)*3+(G136+I136+K136)*2)</f>
        <v>0.125769230769231</v>
      </c>
      <c r="Z136" s="1" t="str">
        <f aca="false">IF(S136="","",IF(S136="分","分",IF(X136=0,"分",IF(S136="攻",IF(X136&gt;0,"一致","不一致"),IF(X136&gt;=0,"不一致","一致")))))</f>
        <v>一致</v>
      </c>
      <c r="AA136" s="2" t="n">
        <f aca="false">IF(S136="","",ABS(Y136))</f>
        <v>0.125769230769231</v>
      </c>
      <c r="AB136" s="1" t="n">
        <f aca="false">AC136-AD136</f>
        <v>-1</v>
      </c>
      <c r="AC136" s="1" t="n">
        <v>3</v>
      </c>
      <c r="AD136" s="1" t="n">
        <v>4</v>
      </c>
    </row>
    <row r="137" customFormat="false" ht="12.8" hidden="false" customHeight="false" outlineLevel="0" collapsed="false">
      <c r="A137" s="1" t="n">
        <v>136</v>
      </c>
      <c r="B137" s="1" t="s">
        <v>218</v>
      </c>
      <c r="C137" s="1" t="n">
        <v>19</v>
      </c>
      <c r="D137" s="1" t="n">
        <v>17</v>
      </c>
      <c r="E137" s="1" t="n">
        <v>8</v>
      </c>
      <c r="H137" s="1" t="n">
        <v>4</v>
      </c>
      <c r="M137" s="1" t="n">
        <v>1</v>
      </c>
      <c r="N137" s="1" t="n">
        <v>0.9</v>
      </c>
      <c r="O137" s="1" t="n">
        <v>1</v>
      </c>
      <c r="P137" s="1" t="n">
        <v>1</v>
      </c>
      <c r="Q137" s="1" t="n">
        <v>1.5</v>
      </c>
      <c r="R137" s="10" t="s">
        <v>101</v>
      </c>
      <c r="S137" s="1" t="s">
        <v>33</v>
      </c>
      <c r="T137" s="1" t="n">
        <f aca="false">$C137*$M137*$Q137-1.5*$D137*$N137</f>
        <v>5.55</v>
      </c>
      <c r="U137" s="1" t="n">
        <f aca="false">$E137*$O137-2*($F137*$P137+H137)</f>
        <v>0</v>
      </c>
      <c r="V137" s="5" t="n">
        <f aca="false">IF($U137&lt;0,$U137*1.5,$U137*3)</f>
        <v>0</v>
      </c>
      <c r="W137" s="1" t="n">
        <f aca="false">(G137+I137+K137)*2-(J137+L137)*3</f>
        <v>0</v>
      </c>
      <c r="X137" s="1" t="n">
        <f aca="false">T137+V137+W137</f>
        <v>5.55</v>
      </c>
      <c r="Y137" s="2" t="n">
        <f aca="false">X137/(C137+D137*1.5+(E137+F137+H137+J137+L137)*3+(G137+I137+K137)*2)</f>
        <v>0.068944099378882</v>
      </c>
      <c r="Z137" s="1" t="str">
        <f aca="false">IF(S137="","",IF(S137="分","分",IF(X137=0,"分",IF(S137="攻",IF(X137&gt;0,"一致","不一致"),IF(X137&gt;=0,"不一致","一致")))))</f>
        <v>一致</v>
      </c>
      <c r="AA137" s="2" t="n">
        <f aca="false">IF(S137="","",ABS(Y137))</f>
        <v>0.068944099378882</v>
      </c>
      <c r="AB137" s="1" t="n">
        <f aca="false">AC137-AD137</f>
        <v>1</v>
      </c>
      <c r="AC137" s="1" t="n">
        <v>4</v>
      </c>
      <c r="AD137" s="1" t="n">
        <v>3</v>
      </c>
    </row>
    <row r="138" customFormat="false" ht="12.8" hidden="false" customHeight="false" outlineLevel="0" collapsed="false">
      <c r="A138" s="1" t="n">
        <v>137</v>
      </c>
      <c r="B138" s="1" t="s">
        <v>219</v>
      </c>
      <c r="C138" s="1" t="n">
        <v>26</v>
      </c>
      <c r="D138" s="1" t="n">
        <v>12</v>
      </c>
      <c r="E138" s="1" t="n">
        <v>2</v>
      </c>
      <c r="M138" s="1" t="n">
        <v>0.9</v>
      </c>
      <c r="N138" s="1" t="n">
        <v>1.1</v>
      </c>
      <c r="O138" s="1" t="n">
        <v>1</v>
      </c>
      <c r="P138" s="1" t="n">
        <v>1</v>
      </c>
      <c r="Q138" s="1" t="n">
        <v>0.75</v>
      </c>
      <c r="R138" s="20" t="s">
        <v>220</v>
      </c>
      <c r="S138" s="1" t="s">
        <v>31</v>
      </c>
      <c r="T138" s="1" t="n">
        <f aca="false">$C138*$M138*$Q138-1.5*$D138*$N138</f>
        <v>-2.25</v>
      </c>
      <c r="U138" s="1" t="n">
        <f aca="false">$E138*$O138-2*($F138*$P138+H138)</f>
        <v>2</v>
      </c>
      <c r="V138" s="5" t="n">
        <f aca="false">IF($U138&lt;0,$U138*1.5,$U138*3)</f>
        <v>6</v>
      </c>
      <c r="W138" s="1" t="n">
        <f aca="false">(G138+I138+K138)*2-(J138+L138)*3</f>
        <v>0</v>
      </c>
      <c r="X138" s="1" t="n">
        <f aca="false">T138+V138+W138</f>
        <v>3.75</v>
      </c>
      <c r="Y138" s="2" t="n">
        <f aca="false">X138/(C138+D138*1.5+(E138+F138+H138+J138+L138)*3+(G138+I138+K138)*2)</f>
        <v>0.075</v>
      </c>
      <c r="Z138" s="1" t="str">
        <f aca="false">IF(S138="","",IF(S138="分","分",IF(X138=0,"分",IF(S138="攻",IF(X138&gt;0,"一致","不一致"),IF(X138&gt;=0,"不一致","一致")))))</f>
        <v>不一致</v>
      </c>
      <c r="AA138" s="2" t="n">
        <f aca="false">IF(S138="","",ABS(Y138))</f>
        <v>0.075</v>
      </c>
      <c r="AB138" s="1" t="n">
        <f aca="false">AC138-AD138</f>
        <v>-1</v>
      </c>
      <c r="AC138" s="1" t="n">
        <v>2</v>
      </c>
      <c r="AD138" s="1" t="n">
        <v>3</v>
      </c>
    </row>
    <row r="139" customFormat="false" ht="12.8" hidden="false" customHeight="false" outlineLevel="0" collapsed="false">
      <c r="A139" s="1" t="n">
        <v>138</v>
      </c>
      <c r="B139" s="1" t="s">
        <v>221</v>
      </c>
      <c r="C139" s="1" t="n">
        <v>12.5</v>
      </c>
      <c r="D139" s="1" t="n">
        <v>10</v>
      </c>
      <c r="E139" s="1" t="n">
        <v>10</v>
      </c>
      <c r="F139" s="1" t="n">
        <v>7</v>
      </c>
      <c r="H139" s="1" t="n">
        <v>3</v>
      </c>
      <c r="I139" s="1" t="n">
        <v>1</v>
      </c>
      <c r="J139" s="1" t="n">
        <v>1</v>
      </c>
      <c r="K139" s="1" t="n">
        <v>1</v>
      </c>
      <c r="L139" s="1" t="n">
        <v>1</v>
      </c>
      <c r="M139" s="1" t="n">
        <v>1.1</v>
      </c>
      <c r="N139" s="1" t="n">
        <v>1</v>
      </c>
      <c r="O139" s="1" t="n">
        <v>1</v>
      </c>
      <c r="P139" s="1" t="n">
        <v>1</v>
      </c>
      <c r="Q139" s="1" t="n">
        <v>1</v>
      </c>
      <c r="R139" s="26"/>
      <c r="S139" s="1" t="s">
        <v>31</v>
      </c>
      <c r="T139" s="1" t="n">
        <f aca="false">$C139*$M139*$Q139-1.5*$D139*$N139</f>
        <v>-1.25</v>
      </c>
      <c r="U139" s="1" t="n">
        <f aca="false">$E139*$O139-2*($F139*$P139+H139)</f>
        <v>-10</v>
      </c>
      <c r="V139" s="5" t="n">
        <f aca="false">IF($U139&lt;0,$U139*1.5,$U139*3)</f>
        <v>-15</v>
      </c>
      <c r="W139" s="1" t="n">
        <f aca="false">(G139+I139+K139)*2-(J139+L139)*3</f>
        <v>-2</v>
      </c>
      <c r="X139" s="1" t="n">
        <f aca="false">T139+V139+W139</f>
        <v>-18.25</v>
      </c>
      <c r="Y139" s="2" t="n">
        <f aca="false">X139/(C139+D139*1.5+(E139+F139+H139+J139+L139)*3+(G139+I139+K139)*2)</f>
        <v>-0.187179487179487</v>
      </c>
      <c r="Z139" s="1" t="str">
        <f aca="false">IF(S139="","",IF(S139="分","分",IF(X139=0,"分",IF(S139="攻",IF(X139&gt;0,"一致","不一致"),IF(X139&gt;=0,"不一致","一致")))))</f>
        <v>一致</v>
      </c>
      <c r="AA139" s="2" t="n">
        <f aca="false">IF(S139="","",ABS(Y139))</f>
        <v>0.187179487179487</v>
      </c>
      <c r="AB139" s="1" t="n">
        <f aca="false">AC139-AD139</f>
        <v>1</v>
      </c>
      <c r="AC139" s="1" t="n">
        <v>4</v>
      </c>
      <c r="AD139" s="1" t="n">
        <v>3</v>
      </c>
    </row>
    <row r="140" customFormat="false" ht="12.8" hidden="false" customHeight="false" outlineLevel="0" collapsed="false">
      <c r="A140" s="1" t="n">
        <v>139</v>
      </c>
      <c r="B140" s="1" t="s">
        <v>222</v>
      </c>
      <c r="C140" s="1" t="n">
        <v>24</v>
      </c>
      <c r="D140" s="1" t="n">
        <v>25</v>
      </c>
      <c r="E140" s="1" t="n">
        <v>3</v>
      </c>
      <c r="H140" s="1" t="n">
        <v>3</v>
      </c>
      <c r="I140" s="1" t="n">
        <v>1</v>
      </c>
      <c r="M140" s="1" t="n">
        <v>1</v>
      </c>
      <c r="N140" s="1" t="n">
        <v>0.9</v>
      </c>
      <c r="O140" s="1" t="n">
        <v>1</v>
      </c>
      <c r="P140" s="1" t="n">
        <v>1</v>
      </c>
      <c r="Q140" s="1" t="n">
        <v>1.5</v>
      </c>
      <c r="R140" s="10" t="s">
        <v>223</v>
      </c>
      <c r="S140" s="1" t="s">
        <v>33</v>
      </c>
      <c r="T140" s="1" t="n">
        <f aca="false">$C140*$M140*$Q140-1.5*$D140*$N140</f>
        <v>2.25</v>
      </c>
      <c r="U140" s="1" t="n">
        <f aca="false">$E140*$O140-2*($F140*$P140+H140)</f>
        <v>-3</v>
      </c>
      <c r="V140" s="5" t="n">
        <f aca="false">IF($U140&lt;0,$U140*1.5,$U140*3)</f>
        <v>-4.5</v>
      </c>
      <c r="W140" s="1" t="n">
        <f aca="false">(G140+I140+K140)*2-(J140+L140)*3</f>
        <v>2</v>
      </c>
      <c r="X140" s="1" t="n">
        <f aca="false">T140+V140+W140</f>
        <v>-0.25</v>
      </c>
      <c r="Y140" s="2" t="n">
        <f aca="false">X140/(C140+D140*1.5+(E140+F140+H140+J140+L140)*3+(G140+I140+K140)*2)</f>
        <v>-0.00306748466257669</v>
      </c>
      <c r="Z140" s="1" t="str">
        <f aca="false">IF(S140="","",IF(S140="分","分",IF(X140=0,"分",IF(S140="攻",IF(X140&gt;0,"一致","不一致"),IF(X140&gt;=0,"不一致","一致")))))</f>
        <v>不一致</v>
      </c>
      <c r="AA140" s="2" t="n">
        <f aca="false">IF(S140="","",ABS(Y140))</f>
        <v>0.00306748466257669</v>
      </c>
      <c r="AB140" s="1" t="n">
        <f aca="false">AC140-AD140</f>
        <v>1</v>
      </c>
      <c r="AC140" s="1" t="n">
        <v>4</v>
      </c>
      <c r="AD140" s="1" t="n">
        <v>3</v>
      </c>
    </row>
    <row r="141" customFormat="false" ht="12.8" hidden="false" customHeight="false" outlineLevel="0" collapsed="false">
      <c r="A141" s="1" t="n">
        <v>140</v>
      </c>
      <c r="B141" s="1" t="n">
        <v>60</v>
      </c>
      <c r="C141" s="1" t="n">
        <v>20</v>
      </c>
      <c r="D141" s="1" t="n">
        <v>22</v>
      </c>
      <c r="M141" s="1" t="n">
        <v>1</v>
      </c>
      <c r="N141" s="1" t="n">
        <v>1</v>
      </c>
      <c r="O141" s="1" t="n">
        <v>1</v>
      </c>
      <c r="P141" s="1" t="n">
        <v>1</v>
      </c>
      <c r="Q141" s="1" t="n">
        <v>1.5</v>
      </c>
      <c r="R141" s="10" t="s">
        <v>224</v>
      </c>
      <c r="S141" s="1" t="s">
        <v>31</v>
      </c>
      <c r="T141" s="1" t="n">
        <f aca="false">$C141*$M141*$Q141-1.5*$D141*$N141</f>
        <v>-3</v>
      </c>
      <c r="U141" s="1" t="n">
        <f aca="false">$E141*$O141-2*($F141*$P141+H141)</f>
        <v>0</v>
      </c>
      <c r="V141" s="5" t="n">
        <f aca="false">IF($U141&lt;0,$U141*1.5,$U141*3)</f>
        <v>0</v>
      </c>
      <c r="W141" s="1" t="n">
        <f aca="false">(G141+I141+K141)*2-(J141+L141)*3</f>
        <v>0</v>
      </c>
      <c r="X141" s="1" t="n">
        <f aca="false">T141+V141+W141</f>
        <v>-3</v>
      </c>
      <c r="Y141" s="2" t="n">
        <f aca="false">X141/(C141+D141*1.5+(E141+F141+H141+J141+L141)*3+(G141+I141+K141)*2)</f>
        <v>-0.0566037735849057</v>
      </c>
      <c r="Z141" s="1" t="str">
        <f aca="false">IF(S141="","",IF(S141="分","分",IF(X141=0,"分",IF(S141="攻",IF(X141&gt;0,"一致","不一致"),IF(X141&gt;=0,"不一致","一致")))))</f>
        <v>一致</v>
      </c>
      <c r="AA141" s="2" t="n">
        <f aca="false">IF(S141="","",ABS(Y141))</f>
        <v>0.0566037735849057</v>
      </c>
      <c r="AB141" s="1" t="n">
        <f aca="false">AC141-AD141</f>
        <v>1</v>
      </c>
      <c r="AC141" s="1" t="n">
        <v>4</v>
      </c>
      <c r="AD141" s="1" t="n">
        <v>3</v>
      </c>
    </row>
    <row r="142" customFormat="false" ht="12.8" hidden="false" customHeight="false" outlineLevel="0" collapsed="false">
      <c r="A142" s="1" t="n">
        <v>141</v>
      </c>
      <c r="B142" s="1" t="s">
        <v>225</v>
      </c>
      <c r="C142" s="1" t="n">
        <v>19</v>
      </c>
      <c r="D142" s="1" t="n">
        <v>17</v>
      </c>
      <c r="M142" s="1" t="n">
        <v>1</v>
      </c>
      <c r="N142" s="1" t="n">
        <v>1</v>
      </c>
      <c r="O142" s="1" t="n">
        <v>1</v>
      </c>
      <c r="P142" s="1" t="n">
        <v>1</v>
      </c>
      <c r="Q142" s="1" t="n">
        <v>1</v>
      </c>
      <c r="S142" s="1" t="s">
        <v>31</v>
      </c>
      <c r="T142" s="1" t="n">
        <f aca="false">$C142*$M142*$Q142-1.5*$D142*$N142</f>
        <v>-6.5</v>
      </c>
      <c r="U142" s="1" t="n">
        <f aca="false">$E142*$O142-2*($F142*$P142+H142)</f>
        <v>0</v>
      </c>
      <c r="V142" s="5" t="n">
        <f aca="false">IF($U142&lt;0,$U142*1.5,$U142*3)</f>
        <v>0</v>
      </c>
      <c r="W142" s="1" t="n">
        <f aca="false">(G142+I142+K142)*2-(J142+L142)*3</f>
        <v>0</v>
      </c>
      <c r="X142" s="1" t="n">
        <f aca="false">T142+V142+W142</f>
        <v>-6.5</v>
      </c>
      <c r="Y142" s="2" t="n">
        <f aca="false">X142/(C142+D142*1.5+(E142+F142+H142+J142+L142)*3+(G142+I142+K142)*2)</f>
        <v>-0.146067415730337</v>
      </c>
      <c r="Z142" s="1" t="str">
        <f aca="false">IF(S142="","",IF(S142="分","分",IF(X142=0,"分",IF(S142="攻",IF(X142&gt;0,"一致","不一致"),IF(X142&gt;=0,"不一致","一致")))))</f>
        <v>一致</v>
      </c>
      <c r="AA142" s="2" t="n">
        <f aca="false">IF(S142="","",ABS(Y142))</f>
        <v>0.146067415730337</v>
      </c>
      <c r="AB142" s="1" t="n">
        <f aca="false">AC142-AD142</f>
        <v>1</v>
      </c>
      <c r="AC142" s="1" t="n">
        <v>4</v>
      </c>
      <c r="AD142" s="1" t="n">
        <v>3</v>
      </c>
    </row>
    <row r="143" customFormat="false" ht="12.8" hidden="false" customHeight="false" outlineLevel="0" collapsed="false">
      <c r="A143" s="1" t="n">
        <v>142</v>
      </c>
      <c r="B143" s="1" t="s">
        <v>226</v>
      </c>
      <c r="C143" s="1" t="n">
        <v>27</v>
      </c>
      <c r="D143" s="1" t="n">
        <v>14</v>
      </c>
      <c r="E143" s="1" t="n">
        <v>4</v>
      </c>
      <c r="H143" s="1" t="n">
        <v>2</v>
      </c>
      <c r="M143" s="1" t="n">
        <v>0.9</v>
      </c>
      <c r="N143" s="1" t="n">
        <v>1.1</v>
      </c>
      <c r="O143" s="1" t="n">
        <v>1</v>
      </c>
      <c r="P143" s="1" t="n">
        <v>1</v>
      </c>
      <c r="Q143" s="1" t="n">
        <v>0.5</v>
      </c>
      <c r="R143" s="9" t="s">
        <v>227</v>
      </c>
      <c r="S143" s="27" t="s">
        <v>31</v>
      </c>
      <c r="T143" s="1" t="n">
        <f aca="false">$C143*$M143*$Q143-1.5*$D143*$N143</f>
        <v>-10.95</v>
      </c>
      <c r="U143" s="1" t="n">
        <f aca="false">$E143*$O143-2*($F143*$P143+H143)</f>
        <v>0</v>
      </c>
      <c r="V143" s="5" t="n">
        <f aca="false">IF($U143&lt;0,$U143*1.5,$U143*3)</f>
        <v>0</v>
      </c>
      <c r="W143" s="1" t="n">
        <f aca="false">(G143+I143+K143)*2-(J143+L143)*3</f>
        <v>0</v>
      </c>
      <c r="X143" s="1" t="n">
        <f aca="false">T143+V143+W143</f>
        <v>-10.95</v>
      </c>
      <c r="Y143" s="2" t="n">
        <f aca="false">X143/(C143+D143*1.5+(E143+F143+H143+J143+L143)*3+(G143+I143+K143)*2)</f>
        <v>-0.165909090909091</v>
      </c>
      <c r="Z143" s="1" t="str">
        <f aca="false">IF(S143="","",IF(S143="分","分",IF(X143=0,"分",IF(S143="攻",IF(X143&gt;0,"一致","不一致"),IF(X143&gt;=0,"不一致","一致")))))</f>
        <v>一致</v>
      </c>
      <c r="AA143" s="2" t="n">
        <f aca="false">IF(S143="","",ABS(Y143))</f>
        <v>0.165909090909091</v>
      </c>
      <c r="AB143" s="1" t="n">
        <f aca="false">AC143-AD143</f>
        <v>0</v>
      </c>
      <c r="AC143" s="27" t="n">
        <v>3</v>
      </c>
      <c r="AD143" s="27" t="n">
        <v>3</v>
      </c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27"/>
      <c r="DW143" s="27"/>
      <c r="DX143" s="27"/>
      <c r="DY143" s="27"/>
      <c r="DZ143" s="27"/>
      <c r="EA143" s="27"/>
      <c r="EB143" s="27"/>
      <c r="EC143" s="27"/>
      <c r="ED143" s="27"/>
      <c r="EE143" s="27"/>
      <c r="EF143" s="27"/>
      <c r="EG143" s="27"/>
      <c r="EH143" s="27"/>
      <c r="EI143" s="27"/>
      <c r="EJ143" s="27"/>
      <c r="EK143" s="27"/>
      <c r="EL143" s="27"/>
      <c r="EM143" s="27"/>
      <c r="EN143" s="27"/>
      <c r="EO143" s="27"/>
      <c r="EP143" s="27"/>
      <c r="EQ143" s="27"/>
      <c r="ER143" s="27"/>
      <c r="ES143" s="27"/>
      <c r="ET143" s="27"/>
      <c r="EU143" s="27"/>
      <c r="EV143" s="27"/>
      <c r="EW143" s="27"/>
      <c r="EX143" s="27"/>
      <c r="EY143" s="27"/>
      <c r="EZ143" s="27"/>
      <c r="FA143" s="27"/>
      <c r="FB143" s="27"/>
      <c r="FC143" s="27"/>
      <c r="FD143" s="27"/>
      <c r="FE143" s="27"/>
      <c r="FF143" s="27"/>
      <c r="FG143" s="27"/>
      <c r="FH143" s="27"/>
      <c r="FI143" s="27"/>
      <c r="FJ143" s="27"/>
      <c r="FK143" s="27"/>
      <c r="FL143" s="27"/>
      <c r="FM143" s="27"/>
      <c r="FN143" s="27"/>
      <c r="FO143" s="27"/>
      <c r="FP143" s="27"/>
      <c r="FQ143" s="27"/>
      <c r="FR143" s="27"/>
      <c r="FS143" s="27"/>
      <c r="FT143" s="27"/>
      <c r="FU143" s="27"/>
      <c r="FV143" s="27"/>
      <c r="FW143" s="27"/>
      <c r="FX143" s="27"/>
      <c r="FY143" s="27"/>
      <c r="FZ143" s="27"/>
      <c r="GA143" s="27"/>
      <c r="GB143" s="27"/>
      <c r="GC143" s="27"/>
      <c r="GD143" s="27"/>
      <c r="GE143" s="27"/>
      <c r="GF143" s="27"/>
      <c r="GG143" s="27"/>
      <c r="GH143" s="27"/>
      <c r="GI143" s="27"/>
      <c r="GJ143" s="27"/>
      <c r="GK143" s="27"/>
      <c r="GL143" s="27"/>
      <c r="GM143" s="27"/>
      <c r="GN143" s="27"/>
      <c r="GO143" s="27"/>
      <c r="GP143" s="27"/>
      <c r="GQ143" s="27"/>
      <c r="GR143" s="27"/>
      <c r="GS143" s="27"/>
      <c r="GT143" s="27"/>
      <c r="GU143" s="27"/>
      <c r="GV143" s="27"/>
      <c r="GW143" s="27"/>
      <c r="GX143" s="27"/>
      <c r="GY143" s="27"/>
      <c r="GZ143" s="27"/>
      <c r="HA143" s="27"/>
      <c r="HB143" s="27"/>
      <c r="HC143" s="27"/>
      <c r="HD143" s="27"/>
      <c r="HE143" s="27"/>
      <c r="HF143" s="27"/>
      <c r="HG143" s="27"/>
      <c r="HH143" s="27"/>
      <c r="HI143" s="27"/>
      <c r="HJ143" s="27"/>
      <c r="HK143" s="27"/>
      <c r="HL143" s="27"/>
      <c r="HM143" s="27"/>
      <c r="HN143" s="27"/>
      <c r="HO143" s="27"/>
      <c r="HP143" s="27"/>
      <c r="HQ143" s="27"/>
      <c r="HR143" s="27"/>
      <c r="HS143" s="27"/>
      <c r="HT143" s="27"/>
      <c r="HU143" s="27"/>
      <c r="HV143" s="27"/>
      <c r="HW143" s="27"/>
      <c r="HX143" s="27"/>
      <c r="HY143" s="27"/>
      <c r="HZ143" s="27"/>
      <c r="IA143" s="27"/>
      <c r="IB143" s="27"/>
      <c r="IC143" s="27"/>
      <c r="ID143" s="27"/>
      <c r="IE143" s="27"/>
      <c r="IF143" s="27"/>
      <c r="IG143" s="27"/>
      <c r="IH143" s="27"/>
      <c r="II143" s="27"/>
      <c r="IJ143" s="27"/>
      <c r="IK143" s="27"/>
      <c r="IL143" s="27"/>
      <c r="IM143" s="27"/>
      <c r="IN143" s="27"/>
      <c r="IO143" s="27"/>
      <c r="IP143" s="27"/>
      <c r="IQ143" s="27"/>
      <c r="IR143" s="27"/>
      <c r="IS143" s="27"/>
      <c r="IT143" s="27"/>
      <c r="IU143" s="27"/>
      <c r="IV143" s="27"/>
      <c r="IW143" s="27"/>
      <c r="IX143" s="27"/>
      <c r="IY143" s="27"/>
      <c r="IZ143" s="27"/>
      <c r="JA143" s="27"/>
      <c r="JB143" s="27"/>
      <c r="JC143" s="27"/>
      <c r="JD143" s="27"/>
      <c r="JE143" s="27"/>
      <c r="JF143" s="27"/>
      <c r="JG143" s="27"/>
      <c r="JH143" s="27"/>
      <c r="JI143" s="27"/>
      <c r="JJ143" s="27"/>
      <c r="JK143" s="27"/>
      <c r="JL143" s="27"/>
      <c r="JM143" s="27"/>
      <c r="JN143" s="27"/>
      <c r="JO143" s="27"/>
      <c r="JP143" s="27"/>
      <c r="JQ143" s="27"/>
      <c r="JR143" s="27"/>
      <c r="JS143" s="27"/>
      <c r="JT143" s="27"/>
      <c r="JU143" s="27"/>
      <c r="JV143" s="27"/>
      <c r="JW143" s="27"/>
      <c r="JX143" s="27"/>
      <c r="JY143" s="27"/>
      <c r="JZ143" s="27"/>
      <c r="KA143" s="27"/>
      <c r="KB143" s="27"/>
      <c r="KC143" s="27"/>
      <c r="KD143" s="27"/>
      <c r="KE143" s="27"/>
      <c r="KF143" s="27"/>
      <c r="KG143" s="27"/>
      <c r="KH143" s="27"/>
      <c r="KI143" s="27"/>
      <c r="KJ143" s="27"/>
      <c r="KK143" s="27"/>
      <c r="KL143" s="27"/>
      <c r="KM143" s="27"/>
      <c r="KN143" s="27"/>
      <c r="KO143" s="27"/>
      <c r="KP143" s="27"/>
      <c r="KQ143" s="27"/>
      <c r="KR143" s="27"/>
      <c r="KS143" s="27"/>
      <c r="KT143" s="27"/>
      <c r="KU143" s="27"/>
      <c r="KV143" s="27"/>
      <c r="KW143" s="27"/>
      <c r="KX143" s="27"/>
      <c r="KY143" s="27"/>
      <c r="KZ143" s="27"/>
      <c r="LA143" s="27"/>
      <c r="LB143" s="27"/>
      <c r="LC143" s="27"/>
      <c r="LD143" s="27"/>
      <c r="LE143" s="27"/>
      <c r="LF143" s="27"/>
      <c r="LG143" s="27"/>
      <c r="LH143" s="27"/>
      <c r="LI143" s="27"/>
      <c r="LJ143" s="27"/>
      <c r="LK143" s="27"/>
      <c r="LL143" s="27"/>
      <c r="LM143" s="27"/>
      <c r="LN143" s="27"/>
      <c r="LO143" s="27"/>
      <c r="LP143" s="27"/>
      <c r="LQ143" s="27"/>
      <c r="LR143" s="27"/>
      <c r="LS143" s="27"/>
      <c r="LT143" s="27"/>
      <c r="LU143" s="27"/>
      <c r="LV143" s="27"/>
      <c r="LW143" s="27"/>
      <c r="LX143" s="27"/>
      <c r="LY143" s="27"/>
      <c r="LZ143" s="27"/>
      <c r="MA143" s="27"/>
      <c r="MB143" s="27"/>
      <c r="MC143" s="27"/>
      <c r="MD143" s="27"/>
      <c r="ME143" s="27"/>
      <c r="MF143" s="27"/>
      <c r="MG143" s="27"/>
      <c r="MH143" s="27"/>
      <c r="MI143" s="27"/>
      <c r="MJ143" s="27"/>
      <c r="MK143" s="27"/>
      <c r="ML143" s="27"/>
      <c r="MM143" s="27"/>
      <c r="MN143" s="27"/>
      <c r="MO143" s="27"/>
      <c r="MP143" s="27"/>
      <c r="MQ143" s="27"/>
      <c r="MR143" s="27"/>
      <c r="MS143" s="27"/>
      <c r="MT143" s="27"/>
      <c r="MU143" s="27"/>
      <c r="MV143" s="27"/>
      <c r="MW143" s="27"/>
      <c r="MX143" s="27"/>
      <c r="MY143" s="27"/>
      <c r="MZ143" s="27"/>
      <c r="NA143" s="27"/>
      <c r="NB143" s="27"/>
      <c r="NC143" s="27"/>
      <c r="ND143" s="27"/>
      <c r="NE143" s="27"/>
      <c r="NF143" s="27"/>
      <c r="NG143" s="27"/>
      <c r="NH143" s="27"/>
      <c r="NI143" s="27"/>
      <c r="NJ143" s="27"/>
      <c r="NK143" s="27"/>
      <c r="NL143" s="27"/>
      <c r="NM143" s="27"/>
      <c r="NN143" s="27"/>
      <c r="NO143" s="27"/>
      <c r="NP143" s="27"/>
      <c r="NQ143" s="27"/>
      <c r="NR143" s="27"/>
      <c r="NS143" s="27"/>
      <c r="NT143" s="27"/>
      <c r="NU143" s="27"/>
      <c r="NV143" s="27"/>
      <c r="NW143" s="27"/>
      <c r="NX143" s="27"/>
      <c r="NY143" s="27"/>
      <c r="NZ143" s="27"/>
      <c r="OA143" s="27"/>
      <c r="OB143" s="27"/>
      <c r="OC143" s="27"/>
      <c r="OD143" s="27"/>
      <c r="OE143" s="27"/>
      <c r="OF143" s="27"/>
      <c r="OG143" s="27"/>
      <c r="OH143" s="27"/>
      <c r="OI143" s="27"/>
      <c r="OJ143" s="27"/>
      <c r="OK143" s="27"/>
      <c r="OL143" s="27"/>
      <c r="OM143" s="27"/>
      <c r="ON143" s="27"/>
      <c r="OO143" s="27"/>
      <c r="OP143" s="27"/>
      <c r="OQ143" s="27"/>
      <c r="OR143" s="27"/>
      <c r="OS143" s="27"/>
      <c r="OT143" s="27"/>
      <c r="OU143" s="27"/>
      <c r="OV143" s="27"/>
      <c r="OW143" s="27"/>
      <c r="OX143" s="27"/>
      <c r="OY143" s="27"/>
      <c r="OZ143" s="27"/>
      <c r="PA143" s="27"/>
      <c r="PB143" s="27"/>
      <c r="PC143" s="27"/>
      <c r="PD143" s="27"/>
      <c r="PE143" s="27"/>
      <c r="PF143" s="27"/>
      <c r="PG143" s="27"/>
      <c r="PH143" s="27"/>
      <c r="PI143" s="27"/>
      <c r="PJ143" s="27"/>
      <c r="PK143" s="27"/>
      <c r="PL143" s="27"/>
      <c r="PM143" s="27"/>
      <c r="PN143" s="27"/>
      <c r="PO143" s="27"/>
      <c r="PP143" s="27"/>
      <c r="PQ143" s="27"/>
      <c r="PR143" s="27"/>
      <c r="PS143" s="27"/>
      <c r="PT143" s="27"/>
      <c r="PU143" s="27"/>
      <c r="PV143" s="27"/>
      <c r="PW143" s="27"/>
      <c r="PX143" s="27"/>
      <c r="PY143" s="27"/>
      <c r="PZ143" s="27"/>
      <c r="QA143" s="27"/>
      <c r="QB143" s="27"/>
      <c r="QC143" s="27"/>
      <c r="QD143" s="27"/>
      <c r="QE143" s="27"/>
      <c r="QF143" s="27"/>
      <c r="QG143" s="27"/>
      <c r="QH143" s="27"/>
      <c r="QI143" s="27"/>
      <c r="QJ143" s="27"/>
      <c r="QK143" s="27"/>
      <c r="QL143" s="27"/>
      <c r="QM143" s="27"/>
      <c r="QN143" s="27"/>
      <c r="QO143" s="27"/>
      <c r="QP143" s="27"/>
      <c r="QQ143" s="27"/>
      <c r="QR143" s="27"/>
      <c r="QS143" s="27"/>
      <c r="QT143" s="27"/>
      <c r="QU143" s="27"/>
      <c r="QV143" s="27"/>
      <c r="QW143" s="27"/>
      <c r="QX143" s="27"/>
      <c r="QY143" s="27"/>
      <c r="QZ143" s="27"/>
      <c r="RA143" s="27"/>
      <c r="RB143" s="27"/>
      <c r="RC143" s="27"/>
      <c r="RD143" s="27"/>
      <c r="RE143" s="27"/>
      <c r="RF143" s="27"/>
      <c r="RG143" s="27"/>
      <c r="RH143" s="27"/>
      <c r="RI143" s="27"/>
      <c r="RJ143" s="27"/>
      <c r="RK143" s="27"/>
      <c r="RL143" s="27"/>
      <c r="RM143" s="27"/>
      <c r="RN143" s="27"/>
      <c r="RO143" s="27"/>
      <c r="RP143" s="27"/>
      <c r="RQ143" s="27"/>
      <c r="RR143" s="27"/>
      <c r="RS143" s="27"/>
      <c r="RT143" s="27"/>
      <c r="RU143" s="27"/>
      <c r="RV143" s="27"/>
      <c r="RW143" s="27"/>
      <c r="RX143" s="27"/>
      <c r="RY143" s="27"/>
      <c r="RZ143" s="27"/>
      <c r="SA143" s="27"/>
      <c r="SB143" s="27"/>
      <c r="SC143" s="27"/>
      <c r="SD143" s="27"/>
      <c r="SE143" s="27"/>
      <c r="SF143" s="27"/>
      <c r="SG143" s="27"/>
      <c r="SH143" s="27"/>
      <c r="SI143" s="27"/>
      <c r="SJ143" s="27"/>
      <c r="SK143" s="27"/>
      <c r="SL143" s="27"/>
      <c r="SM143" s="27"/>
      <c r="SN143" s="27"/>
      <c r="SO143" s="27"/>
      <c r="SP143" s="27"/>
      <c r="SQ143" s="27"/>
      <c r="SR143" s="27"/>
      <c r="SS143" s="27"/>
      <c r="ST143" s="27"/>
      <c r="SU143" s="27"/>
      <c r="SV143" s="27"/>
      <c r="SW143" s="27"/>
      <c r="SX143" s="27"/>
      <c r="SY143" s="27"/>
      <c r="SZ143" s="27"/>
      <c r="TA143" s="27"/>
      <c r="TB143" s="27"/>
      <c r="TC143" s="27"/>
      <c r="TD143" s="27"/>
      <c r="TE143" s="27"/>
      <c r="TF143" s="27"/>
      <c r="TG143" s="27"/>
      <c r="TH143" s="27"/>
      <c r="TI143" s="27"/>
      <c r="TJ143" s="27"/>
      <c r="TK143" s="27"/>
      <c r="TL143" s="27"/>
      <c r="TM143" s="27"/>
      <c r="TN143" s="27"/>
      <c r="TO143" s="27"/>
      <c r="TP143" s="27"/>
      <c r="TQ143" s="27"/>
      <c r="TR143" s="27"/>
      <c r="TS143" s="27"/>
      <c r="TT143" s="27"/>
      <c r="TU143" s="27"/>
      <c r="TV143" s="27"/>
      <c r="TW143" s="27"/>
      <c r="TX143" s="27"/>
      <c r="TY143" s="27"/>
      <c r="TZ143" s="27"/>
      <c r="UA143" s="27"/>
      <c r="UB143" s="27"/>
      <c r="UC143" s="27"/>
      <c r="UD143" s="27"/>
      <c r="UE143" s="27"/>
      <c r="UF143" s="27"/>
      <c r="UG143" s="27"/>
      <c r="UH143" s="27"/>
      <c r="UI143" s="27"/>
      <c r="UJ143" s="27"/>
      <c r="UK143" s="27"/>
      <c r="UL143" s="27"/>
      <c r="UM143" s="27"/>
      <c r="UN143" s="27"/>
      <c r="UO143" s="27"/>
      <c r="UP143" s="27"/>
      <c r="UQ143" s="27"/>
      <c r="UR143" s="27"/>
      <c r="US143" s="27"/>
      <c r="UT143" s="27"/>
      <c r="UU143" s="27"/>
      <c r="UV143" s="27"/>
      <c r="UW143" s="27"/>
      <c r="UX143" s="27"/>
      <c r="UY143" s="27"/>
      <c r="UZ143" s="27"/>
      <c r="VA143" s="27"/>
      <c r="VB143" s="27"/>
      <c r="VC143" s="27"/>
      <c r="VD143" s="27"/>
      <c r="VE143" s="27"/>
      <c r="VF143" s="27"/>
      <c r="VG143" s="27"/>
      <c r="VH143" s="27"/>
      <c r="VI143" s="27"/>
      <c r="VJ143" s="27"/>
      <c r="VK143" s="27"/>
      <c r="VL143" s="27"/>
      <c r="VM143" s="27"/>
      <c r="VN143" s="27"/>
      <c r="VO143" s="27"/>
      <c r="VP143" s="27"/>
      <c r="VQ143" s="27"/>
      <c r="VR143" s="27"/>
      <c r="VS143" s="27"/>
      <c r="VT143" s="27"/>
      <c r="VU143" s="27"/>
      <c r="VV143" s="27"/>
      <c r="VW143" s="27"/>
      <c r="VX143" s="27"/>
      <c r="VY143" s="27"/>
      <c r="VZ143" s="27"/>
      <c r="WA143" s="27"/>
      <c r="WB143" s="27"/>
      <c r="WC143" s="27"/>
      <c r="WD143" s="27"/>
      <c r="WE143" s="27"/>
      <c r="WF143" s="27"/>
      <c r="WG143" s="27"/>
      <c r="WH143" s="27"/>
      <c r="WI143" s="27"/>
      <c r="WJ143" s="27"/>
      <c r="WK143" s="27"/>
      <c r="WL143" s="27"/>
      <c r="WM143" s="27"/>
      <c r="WN143" s="27"/>
      <c r="WO143" s="27"/>
      <c r="WP143" s="27"/>
      <c r="WQ143" s="27"/>
      <c r="WR143" s="27"/>
      <c r="WS143" s="27"/>
      <c r="WT143" s="27"/>
      <c r="WU143" s="27"/>
      <c r="WV143" s="27"/>
      <c r="WW143" s="27"/>
      <c r="WX143" s="27"/>
      <c r="WY143" s="27"/>
      <c r="WZ143" s="27"/>
      <c r="XA143" s="27"/>
      <c r="XB143" s="27"/>
      <c r="XC143" s="27"/>
      <c r="XD143" s="27"/>
      <c r="XE143" s="27"/>
      <c r="XF143" s="27"/>
      <c r="XG143" s="27"/>
      <c r="XH143" s="27"/>
      <c r="XI143" s="27"/>
      <c r="XJ143" s="27"/>
      <c r="XK143" s="27"/>
      <c r="XL143" s="27"/>
      <c r="XM143" s="27"/>
      <c r="XN143" s="27"/>
      <c r="XO143" s="27"/>
      <c r="XP143" s="27"/>
      <c r="XQ143" s="27"/>
      <c r="XR143" s="27"/>
      <c r="XS143" s="27"/>
      <c r="XT143" s="27"/>
      <c r="XU143" s="27"/>
      <c r="XV143" s="27"/>
      <c r="XW143" s="27"/>
      <c r="XX143" s="27"/>
      <c r="XY143" s="27"/>
      <c r="XZ143" s="27"/>
      <c r="YA143" s="27"/>
      <c r="YB143" s="27"/>
      <c r="YC143" s="27"/>
      <c r="YD143" s="27"/>
      <c r="YE143" s="27"/>
      <c r="YF143" s="27"/>
      <c r="YG143" s="27"/>
      <c r="YH143" s="27"/>
      <c r="YI143" s="27"/>
      <c r="YJ143" s="27"/>
      <c r="YK143" s="27"/>
      <c r="YL143" s="27"/>
      <c r="YM143" s="27"/>
      <c r="YN143" s="27"/>
      <c r="YO143" s="27"/>
      <c r="YP143" s="27"/>
      <c r="YQ143" s="27"/>
      <c r="YR143" s="27"/>
      <c r="YS143" s="27"/>
      <c r="YT143" s="27"/>
      <c r="YU143" s="27"/>
      <c r="YV143" s="27"/>
      <c r="YW143" s="27"/>
      <c r="YX143" s="27"/>
      <c r="YY143" s="27"/>
      <c r="YZ143" s="27"/>
      <c r="ZA143" s="27"/>
      <c r="ZB143" s="27"/>
      <c r="ZC143" s="27"/>
      <c r="ZD143" s="27"/>
      <c r="ZE143" s="27"/>
      <c r="ZF143" s="27"/>
      <c r="ZG143" s="27"/>
      <c r="ZH143" s="27"/>
      <c r="ZI143" s="27"/>
      <c r="ZJ143" s="27"/>
      <c r="ZK143" s="27"/>
      <c r="ZL143" s="27"/>
      <c r="ZM143" s="27"/>
      <c r="ZN143" s="27"/>
      <c r="ZO143" s="27"/>
      <c r="ZP143" s="27"/>
      <c r="ZQ143" s="27"/>
      <c r="ZR143" s="27"/>
      <c r="ZS143" s="27"/>
      <c r="ZT143" s="27"/>
      <c r="ZU143" s="27"/>
      <c r="ZV143" s="27"/>
      <c r="ZW143" s="27"/>
      <c r="ZX143" s="27"/>
      <c r="ZY143" s="27"/>
      <c r="ZZ143" s="27"/>
      <c r="AAA143" s="27"/>
      <c r="AAB143" s="27"/>
      <c r="AAC143" s="27"/>
      <c r="AAD143" s="27"/>
      <c r="AAE143" s="27"/>
      <c r="AAF143" s="27"/>
      <c r="AAG143" s="27"/>
      <c r="AAH143" s="27"/>
      <c r="AAI143" s="27"/>
      <c r="AAJ143" s="27"/>
      <c r="AAK143" s="27"/>
      <c r="AAL143" s="27"/>
      <c r="AAM143" s="27"/>
      <c r="AAN143" s="27"/>
      <c r="AAO143" s="27"/>
      <c r="AAP143" s="27"/>
      <c r="AAQ143" s="27"/>
      <c r="AAR143" s="27"/>
      <c r="AAS143" s="27"/>
      <c r="AAT143" s="27"/>
      <c r="AAU143" s="27"/>
      <c r="AAV143" s="27"/>
      <c r="AAW143" s="27"/>
      <c r="AAX143" s="27"/>
      <c r="AAY143" s="27"/>
      <c r="AAZ143" s="27"/>
      <c r="ABA143" s="27"/>
      <c r="ABB143" s="27"/>
      <c r="ABC143" s="27"/>
      <c r="ABD143" s="27"/>
      <c r="ABE143" s="27"/>
      <c r="ABF143" s="27"/>
      <c r="ABG143" s="27"/>
      <c r="ABH143" s="27"/>
      <c r="ABI143" s="27"/>
      <c r="ABJ143" s="27"/>
      <c r="ABK143" s="27"/>
      <c r="ABL143" s="27"/>
      <c r="ABM143" s="27"/>
      <c r="ABN143" s="27"/>
      <c r="ABO143" s="27"/>
      <c r="ABP143" s="27"/>
      <c r="ABQ143" s="27"/>
      <c r="ABR143" s="27"/>
      <c r="ABS143" s="27"/>
      <c r="ABT143" s="27"/>
      <c r="ABU143" s="27"/>
      <c r="ABV143" s="27"/>
      <c r="ABW143" s="27"/>
      <c r="ABX143" s="27"/>
      <c r="ABY143" s="27"/>
      <c r="ABZ143" s="27"/>
      <c r="ACA143" s="27"/>
      <c r="ACB143" s="27"/>
      <c r="ACC143" s="27"/>
      <c r="ACD143" s="27"/>
      <c r="ACE143" s="27"/>
      <c r="ACF143" s="27"/>
      <c r="ACG143" s="27"/>
      <c r="ACH143" s="27"/>
      <c r="ACI143" s="27"/>
      <c r="ACJ143" s="27"/>
      <c r="ACK143" s="27"/>
      <c r="ACL143" s="27"/>
      <c r="ACM143" s="27"/>
      <c r="ACN143" s="27"/>
      <c r="ACO143" s="27"/>
      <c r="ACP143" s="27"/>
      <c r="ACQ143" s="27"/>
      <c r="ACR143" s="27"/>
      <c r="ACS143" s="27"/>
      <c r="ACT143" s="27"/>
      <c r="ACU143" s="27"/>
      <c r="ACV143" s="27"/>
      <c r="ACW143" s="27"/>
      <c r="ACX143" s="27"/>
      <c r="ACY143" s="27"/>
      <c r="ACZ143" s="27"/>
      <c r="ADA143" s="27"/>
      <c r="ADB143" s="27"/>
      <c r="ADC143" s="27"/>
      <c r="ADD143" s="27"/>
      <c r="ADE143" s="27"/>
      <c r="ADF143" s="27"/>
      <c r="ADG143" s="27"/>
      <c r="ADH143" s="27"/>
      <c r="ADI143" s="27"/>
      <c r="ADJ143" s="27"/>
      <c r="ADK143" s="27"/>
      <c r="ADL143" s="27"/>
      <c r="ADM143" s="27"/>
      <c r="ADN143" s="27"/>
      <c r="ADO143" s="27"/>
      <c r="ADP143" s="27"/>
      <c r="ADQ143" s="27"/>
      <c r="ADR143" s="27"/>
      <c r="ADS143" s="27"/>
      <c r="ADT143" s="27"/>
      <c r="ADU143" s="27"/>
      <c r="ADV143" s="27"/>
      <c r="ADW143" s="27"/>
      <c r="ADX143" s="27"/>
      <c r="ADY143" s="27"/>
      <c r="ADZ143" s="27"/>
      <c r="AEA143" s="27"/>
      <c r="AEB143" s="27"/>
      <c r="AEC143" s="27"/>
      <c r="AED143" s="27"/>
      <c r="AEE143" s="27"/>
      <c r="AEF143" s="27"/>
      <c r="AEG143" s="27"/>
      <c r="AEH143" s="27"/>
      <c r="AEI143" s="27"/>
      <c r="AEJ143" s="27"/>
      <c r="AEK143" s="27"/>
      <c r="AEL143" s="27"/>
      <c r="AEM143" s="27"/>
      <c r="AEN143" s="27"/>
      <c r="AEO143" s="27"/>
      <c r="AEP143" s="27"/>
      <c r="AEQ143" s="27"/>
      <c r="AER143" s="27"/>
      <c r="AES143" s="27"/>
      <c r="AET143" s="27"/>
      <c r="AEU143" s="27"/>
      <c r="AEV143" s="27"/>
      <c r="AEW143" s="27"/>
      <c r="AEX143" s="27"/>
      <c r="AEY143" s="27"/>
      <c r="AEZ143" s="27"/>
      <c r="AFA143" s="27"/>
      <c r="AFB143" s="27"/>
      <c r="AFC143" s="27"/>
      <c r="AFD143" s="27"/>
      <c r="AFE143" s="27"/>
      <c r="AFF143" s="27"/>
      <c r="AFG143" s="27"/>
      <c r="AFH143" s="27"/>
      <c r="AFI143" s="27"/>
      <c r="AFJ143" s="27"/>
      <c r="AFK143" s="27"/>
      <c r="AFL143" s="27"/>
      <c r="AFM143" s="27"/>
      <c r="AFN143" s="27"/>
      <c r="AFO143" s="27"/>
      <c r="AFP143" s="27"/>
      <c r="AFQ143" s="27"/>
      <c r="AFR143" s="27"/>
      <c r="AFS143" s="27"/>
      <c r="AFT143" s="27"/>
      <c r="AFU143" s="27"/>
      <c r="AFV143" s="27"/>
      <c r="AFW143" s="27"/>
      <c r="AFX143" s="27"/>
      <c r="AFY143" s="27"/>
      <c r="AFZ143" s="27"/>
      <c r="AGA143" s="27"/>
      <c r="AGB143" s="27"/>
      <c r="AGC143" s="27"/>
      <c r="AGD143" s="27"/>
      <c r="AGE143" s="27"/>
      <c r="AGF143" s="27"/>
      <c r="AGG143" s="27"/>
      <c r="AGH143" s="27"/>
      <c r="AGI143" s="27"/>
      <c r="AGJ143" s="27"/>
      <c r="AGK143" s="27"/>
      <c r="AGL143" s="27"/>
      <c r="AGM143" s="27"/>
      <c r="AGN143" s="27"/>
      <c r="AGO143" s="27"/>
      <c r="AGP143" s="27"/>
      <c r="AGQ143" s="27"/>
      <c r="AGR143" s="27"/>
      <c r="AGS143" s="27"/>
      <c r="AGT143" s="27"/>
      <c r="AGU143" s="27"/>
      <c r="AGV143" s="27"/>
      <c r="AGW143" s="27"/>
      <c r="AGX143" s="27"/>
      <c r="AGY143" s="27"/>
      <c r="AGZ143" s="27"/>
      <c r="AHA143" s="27"/>
      <c r="AHB143" s="27"/>
      <c r="AHC143" s="27"/>
      <c r="AHD143" s="27"/>
      <c r="AHE143" s="27"/>
      <c r="AHF143" s="27"/>
      <c r="AHG143" s="27"/>
      <c r="AHH143" s="27"/>
      <c r="AHI143" s="27"/>
      <c r="AHJ143" s="27"/>
      <c r="AHK143" s="27"/>
      <c r="AHL143" s="27"/>
      <c r="AHM143" s="27"/>
      <c r="AHN143" s="27"/>
      <c r="AHO143" s="27"/>
      <c r="AHP143" s="27"/>
      <c r="AHQ143" s="27"/>
      <c r="AHR143" s="27"/>
      <c r="AHS143" s="27"/>
      <c r="AHT143" s="27"/>
      <c r="AHU143" s="27"/>
      <c r="AHV143" s="27"/>
      <c r="AHW143" s="27"/>
      <c r="AHX143" s="27"/>
      <c r="AHY143" s="27"/>
      <c r="AHZ143" s="27"/>
      <c r="AIA143" s="27"/>
      <c r="AIB143" s="27"/>
      <c r="AIC143" s="27"/>
      <c r="AID143" s="27"/>
      <c r="AIE143" s="27"/>
      <c r="AIF143" s="27"/>
      <c r="AIG143" s="27"/>
      <c r="AIH143" s="27"/>
      <c r="AII143" s="27"/>
      <c r="AIJ143" s="27"/>
      <c r="AIK143" s="27"/>
      <c r="AIL143" s="27"/>
      <c r="AIM143" s="27"/>
      <c r="AIN143" s="27"/>
      <c r="AIO143" s="27"/>
      <c r="AIP143" s="27"/>
      <c r="AIQ143" s="27"/>
      <c r="AIR143" s="27"/>
      <c r="AIS143" s="27"/>
      <c r="AIT143" s="27"/>
      <c r="AIU143" s="27"/>
      <c r="AIV143" s="27"/>
      <c r="AIW143" s="27"/>
      <c r="AIX143" s="27"/>
      <c r="AIY143" s="27"/>
      <c r="AIZ143" s="27"/>
      <c r="AJA143" s="27"/>
      <c r="AJB143" s="27"/>
      <c r="AJC143" s="27"/>
      <c r="AJD143" s="27"/>
      <c r="AJE143" s="27"/>
      <c r="AJF143" s="27"/>
      <c r="AJG143" s="27"/>
      <c r="AJH143" s="27"/>
      <c r="AJI143" s="27"/>
      <c r="AJJ143" s="27"/>
      <c r="AJK143" s="27"/>
      <c r="AJL143" s="27"/>
      <c r="AJM143" s="27"/>
      <c r="AJN143" s="27"/>
      <c r="AJO143" s="27"/>
      <c r="AJP143" s="27"/>
      <c r="AJQ143" s="27"/>
      <c r="AJR143" s="27"/>
      <c r="AJS143" s="27"/>
      <c r="AJT143" s="27"/>
      <c r="AJU143" s="27"/>
      <c r="AJV143" s="27"/>
      <c r="AJW143" s="27"/>
      <c r="AJX143" s="27"/>
      <c r="AJY143" s="27"/>
      <c r="AJZ143" s="27"/>
      <c r="AKA143" s="27"/>
      <c r="AKB143" s="27"/>
      <c r="AKC143" s="27"/>
      <c r="AKD143" s="27"/>
      <c r="AKE143" s="27"/>
      <c r="AKF143" s="27"/>
      <c r="AKG143" s="27"/>
      <c r="AKH143" s="27"/>
      <c r="AKI143" s="27"/>
      <c r="AKJ143" s="27"/>
      <c r="AKK143" s="27"/>
      <c r="AKL143" s="27"/>
      <c r="AKM143" s="27"/>
      <c r="AKN143" s="27"/>
      <c r="AKO143" s="27"/>
      <c r="AKP143" s="27"/>
      <c r="AKQ143" s="27"/>
      <c r="AKR143" s="27"/>
      <c r="AKS143" s="27"/>
      <c r="AKT143" s="27"/>
      <c r="AKU143" s="27"/>
      <c r="AKV143" s="27"/>
      <c r="AKW143" s="27"/>
      <c r="AKX143" s="27"/>
      <c r="AKY143" s="27"/>
      <c r="AKZ143" s="27"/>
      <c r="ALA143" s="27"/>
      <c r="ALB143" s="27"/>
      <c r="ALC143" s="27"/>
      <c r="ALD143" s="27"/>
      <c r="ALE143" s="27"/>
      <c r="ALF143" s="27"/>
      <c r="ALG143" s="27"/>
      <c r="ALH143" s="27"/>
      <c r="ALI143" s="27"/>
      <c r="ALJ143" s="27"/>
      <c r="ALK143" s="27"/>
      <c r="ALL143" s="27"/>
      <c r="ALM143" s="27"/>
      <c r="ALN143" s="27"/>
      <c r="ALO143" s="27"/>
      <c r="ALP143" s="27"/>
      <c r="ALQ143" s="27"/>
      <c r="ALR143" s="27"/>
      <c r="ALS143" s="27"/>
      <c r="ALT143" s="27"/>
      <c r="ALU143" s="27"/>
      <c r="ALV143" s="27"/>
      <c r="ALW143" s="27"/>
      <c r="ALX143" s="27"/>
      <c r="ALY143" s="27"/>
      <c r="ALZ143" s="27"/>
      <c r="AMA143" s="27"/>
      <c r="AMB143" s="27"/>
      <c r="AMC143" s="27"/>
      <c r="AMD143" s="27"/>
      <c r="AME143" s="27"/>
      <c r="AMF143" s="27"/>
      <c r="AMG143" s="27"/>
      <c r="AMH143" s="27"/>
      <c r="AMI143" s="27"/>
      <c r="AMJ143" s="27"/>
    </row>
    <row r="144" customFormat="false" ht="12.8" hidden="false" customHeight="false" outlineLevel="0" collapsed="false">
      <c r="A144" s="1" t="n">
        <v>143</v>
      </c>
      <c r="B144" s="1" t="s">
        <v>228</v>
      </c>
      <c r="C144" s="1" t="n">
        <v>13.5</v>
      </c>
      <c r="D144" s="1" t="n">
        <v>13</v>
      </c>
      <c r="E144" s="1" t="n">
        <v>6</v>
      </c>
      <c r="F144" s="1" t="n">
        <v>3</v>
      </c>
      <c r="H144" s="1" t="n">
        <v>1</v>
      </c>
      <c r="M144" s="1" t="n">
        <v>1</v>
      </c>
      <c r="N144" s="1" t="n">
        <v>1</v>
      </c>
      <c r="O144" s="1" t="n">
        <v>1</v>
      </c>
      <c r="P144" s="1" t="n">
        <v>1</v>
      </c>
      <c r="Q144" s="1" t="n">
        <v>1</v>
      </c>
      <c r="S144" s="1" t="s">
        <v>31</v>
      </c>
      <c r="T144" s="1" t="n">
        <f aca="false">$C144*$M144*$Q144-1.5*$D144*$N144</f>
        <v>-6</v>
      </c>
      <c r="U144" s="1" t="n">
        <f aca="false">$E144*$O144-2*($F144*$P144+H144)</f>
        <v>-2</v>
      </c>
      <c r="V144" s="5" t="n">
        <f aca="false">IF($U144&lt;0,$U144*1.5,$U144*3)</f>
        <v>-3</v>
      </c>
      <c r="W144" s="1" t="n">
        <f aca="false">(G144+I144+K144)*2-(J144+L144)*3</f>
        <v>0</v>
      </c>
      <c r="X144" s="1" t="n">
        <f aca="false">T144+V144+W144</f>
        <v>-9</v>
      </c>
      <c r="Y144" s="2" t="n">
        <f aca="false">X144/(C144+D144*1.5+(E144+F144+H144+J144+L144)*3+(G144+I144+K144)*2)</f>
        <v>-0.142857142857143</v>
      </c>
      <c r="Z144" s="1" t="str">
        <f aca="false">IF(S144="","",IF(S144="分","分",IF(X144=0,"分",IF(S144="攻",IF(X144&gt;0,"一致","不一致"),IF(X144&gt;=0,"不一致","一致")))))</f>
        <v>一致</v>
      </c>
      <c r="AA144" s="2" t="n">
        <f aca="false">IF(S144="","",ABS(Y144))</f>
        <v>0.142857142857143</v>
      </c>
      <c r="AB144" s="1" t="n">
        <f aca="false">AC144-AD144</f>
        <v>0</v>
      </c>
      <c r="AC144" s="1" t="n">
        <v>4</v>
      </c>
      <c r="AD144" s="1" t="n">
        <v>4</v>
      </c>
    </row>
    <row r="145" customFormat="false" ht="12.8" hidden="false" customHeight="false" outlineLevel="0" collapsed="false">
      <c r="A145" s="1" t="n">
        <v>144</v>
      </c>
      <c r="B145" s="1" t="n">
        <v>86</v>
      </c>
      <c r="C145" s="1" t="n">
        <v>26</v>
      </c>
      <c r="D145" s="1" t="n">
        <v>12</v>
      </c>
      <c r="E145" s="1" t="n">
        <v>3</v>
      </c>
      <c r="H145" s="1" t="n">
        <v>2</v>
      </c>
      <c r="I145" s="1" t="n">
        <v>1</v>
      </c>
      <c r="M145" s="1" t="n">
        <v>1</v>
      </c>
      <c r="N145" s="1" t="n">
        <v>1</v>
      </c>
      <c r="O145" s="1" t="n">
        <v>1</v>
      </c>
      <c r="P145" s="1" t="n">
        <v>1</v>
      </c>
      <c r="Q145" s="1" t="n">
        <v>1</v>
      </c>
      <c r="S145" s="1" t="s">
        <v>33</v>
      </c>
      <c r="T145" s="1" t="n">
        <f aca="false">$C145*$M145*$Q145-1.5*$D145*$N145</f>
        <v>8</v>
      </c>
      <c r="U145" s="1" t="n">
        <f aca="false">$E145*$O145-2*($F145*$P145+H145)</f>
        <v>-1</v>
      </c>
      <c r="V145" s="5" t="n">
        <f aca="false">IF($U145&lt;0,$U145*1.5,$U145*3)</f>
        <v>-1.5</v>
      </c>
      <c r="W145" s="1" t="n">
        <f aca="false">(G145+I145+K145)*2-(J145+L145)*3</f>
        <v>2</v>
      </c>
      <c r="X145" s="1" t="n">
        <f aca="false">T145+V145+W145</f>
        <v>8.5</v>
      </c>
      <c r="Y145" s="2" t="n">
        <f aca="false">X145/(C145+D145*1.5+(E145+F145+H145+J145+L145)*3+(G145+I145+K145)*2)</f>
        <v>0.139344262295082</v>
      </c>
      <c r="Z145" s="1" t="str">
        <f aca="false">IF(S145="","",IF(S145="分","分",IF(X145=0,"分",IF(S145="攻",IF(X145&gt;0,"一致","不一致"),IF(X145&gt;=0,"不一致","一致")))))</f>
        <v>一致</v>
      </c>
      <c r="AA145" s="2" t="n">
        <f aca="false">IF(S145="","",ABS(Y145))</f>
        <v>0.139344262295082</v>
      </c>
      <c r="AB145" s="1" t="n">
        <f aca="false">AC145-AD145</f>
        <v>-1</v>
      </c>
      <c r="AC145" s="1" t="n">
        <v>2</v>
      </c>
      <c r="AD145" s="1" t="n">
        <v>3</v>
      </c>
    </row>
    <row r="146" customFormat="false" ht="12.8" hidden="false" customHeight="false" outlineLevel="0" collapsed="false">
      <c r="A146" s="1" t="n">
        <v>145</v>
      </c>
      <c r="B146" s="1" t="s">
        <v>229</v>
      </c>
      <c r="C146" s="1" t="n">
        <v>32</v>
      </c>
      <c r="D146" s="1" t="n">
        <v>7</v>
      </c>
      <c r="J146" s="1" t="n">
        <v>1</v>
      </c>
      <c r="M146" s="24" t="n">
        <v>0.5</v>
      </c>
      <c r="N146" s="12" t="n">
        <v>1.1</v>
      </c>
      <c r="O146" s="1" t="n">
        <v>1</v>
      </c>
      <c r="P146" s="1" t="n">
        <v>1</v>
      </c>
      <c r="Q146" s="1" t="n">
        <v>1</v>
      </c>
      <c r="R146" s="23" t="s">
        <v>230</v>
      </c>
      <c r="S146" s="1" t="s">
        <v>31</v>
      </c>
      <c r="T146" s="1" t="n">
        <f aca="false">$C146*$M146*$Q146-1.5*$D146*$N146</f>
        <v>4.45</v>
      </c>
      <c r="U146" s="1" t="n">
        <f aca="false">$E146*$O146-2*($F146*$P146+H146)</f>
        <v>0</v>
      </c>
      <c r="V146" s="5" t="n">
        <f aca="false">IF($U146&lt;0,$U146*1.5,$U146*3)</f>
        <v>0</v>
      </c>
      <c r="W146" s="1" t="n">
        <f aca="false">(G146+I146+K146)*2-(J146+L146)*3</f>
        <v>-3</v>
      </c>
      <c r="X146" s="1" t="n">
        <f aca="false">T146+V146+W146</f>
        <v>1.45</v>
      </c>
      <c r="Y146" s="2" t="n">
        <f aca="false">X146/(C146+D146*1.5+(E146+F146+H146+J146+L146)*3+(G146+I146+K146)*2)</f>
        <v>0.0318681318681319</v>
      </c>
      <c r="Z146" s="1" t="str">
        <f aca="false">IF(S146="","",IF(S146="分","分",IF(X146=0,"分",IF(S146="攻",IF(X146&gt;0,"一致","不一致"),IF(X146&gt;=0,"不一致","一致")))))</f>
        <v>不一致</v>
      </c>
      <c r="AA146" s="2" t="n">
        <f aca="false">IF(S146="","",ABS(Y146))</f>
        <v>0.0318681318681319</v>
      </c>
      <c r="AB146" s="1" t="n">
        <f aca="false">AC146-AD146</f>
        <v>-2</v>
      </c>
      <c r="AC146" s="1" t="n">
        <v>2</v>
      </c>
      <c r="AD146" s="1" t="n">
        <v>4</v>
      </c>
    </row>
    <row r="147" customFormat="false" ht="12.8" hidden="false" customHeight="false" outlineLevel="0" collapsed="false">
      <c r="A147" s="1" t="n">
        <v>146</v>
      </c>
      <c r="B147" s="1" t="s">
        <v>231</v>
      </c>
      <c r="C147" s="1" t="n">
        <v>23</v>
      </c>
      <c r="D147" s="1" t="n">
        <v>13</v>
      </c>
      <c r="E147" s="1" t="n">
        <v>9</v>
      </c>
      <c r="F147" s="1" t="n">
        <v>2</v>
      </c>
      <c r="H147" s="1" t="n">
        <v>1</v>
      </c>
      <c r="M147" s="1" t="n">
        <v>0.9</v>
      </c>
      <c r="N147" s="1" t="n">
        <v>1</v>
      </c>
      <c r="O147" s="1" t="n">
        <v>1</v>
      </c>
      <c r="P147" s="1" t="n">
        <v>1</v>
      </c>
      <c r="Q147" s="1" t="n">
        <v>0.75</v>
      </c>
      <c r="R147" s="20" t="s">
        <v>232</v>
      </c>
      <c r="S147" s="1" t="s">
        <v>33</v>
      </c>
      <c r="T147" s="1" t="n">
        <f aca="false">$C147*$M147*$Q147-1.5*$D147*$N147</f>
        <v>-3.975</v>
      </c>
      <c r="U147" s="1" t="n">
        <f aca="false">$E147*$O147-2*($F147*$P147+H147)</f>
        <v>3</v>
      </c>
      <c r="V147" s="5" t="n">
        <f aca="false">IF($U147&lt;0,$U147*1.5,$U147*3)</f>
        <v>9</v>
      </c>
      <c r="W147" s="1" t="n">
        <f aca="false">(G147+I147+K147)*2-(J147+L147)*3</f>
        <v>0</v>
      </c>
      <c r="X147" s="1" t="n">
        <f aca="false">T147+V147+W147</f>
        <v>5.025</v>
      </c>
      <c r="Y147" s="2" t="n">
        <f aca="false">X147/(C147+D147*1.5+(E147+F147+H147+J147+L147)*3+(G147+I147+K147)*2)</f>
        <v>0.0640127388535032</v>
      </c>
      <c r="Z147" s="1" t="str">
        <f aca="false">IF(S147="","",IF(S147="分","分",IF(X147=0,"分",IF(S147="攻",IF(X147&gt;0,"一致","不一致"),IF(X147&gt;=0,"不一致","一致")))))</f>
        <v>一致</v>
      </c>
      <c r="AA147" s="2" t="n">
        <f aca="false">IF(S147="","",ABS(Y147))</f>
        <v>0.0640127388535032</v>
      </c>
      <c r="AB147" s="1" t="n">
        <f aca="false">AC147-AD147</f>
        <v>2</v>
      </c>
      <c r="AC147" s="1" t="n">
        <v>4</v>
      </c>
      <c r="AD147" s="1" t="n">
        <v>2</v>
      </c>
    </row>
    <row r="148" customFormat="false" ht="12.8" hidden="false" customHeight="false" outlineLevel="0" collapsed="false">
      <c r="A148" s="1" t="n">
        <v>147</v>
      </c>
      <c r="B148" s="1" t="n">
        <v>2</v>
      </c>
      <c r="C148" s="1" t="n">
        <v>10</v>
      </c>
      <c r="D148" s="1" t="n">
        <v>11</v>
      </c>
      <c r="M148" s="15" t="n">
        <v>1.1</v>
      </c>
      <c r="N148" s="12" t="n">
        <v>0.7</v>
      </c>
      <c r="O148" s="1" t="n">
        <v>1</v>
      </c>
      <c r="P148" s="1" t="n">
        <v>1</v>
      </c>
      <c r="Q148" s="1" t="n">
        <v>1</v>
      </c>
      <c r="R148" s="23" t="s">
        <v>233</v>
      </c>
      <c r="S148" s="1" t="s">
        <v>33</v>
      </c>
      <c r="T148" s="1" t="n">
        <f aca="false">$C148*$M148*$Q148-1.5*$D148*$N148</f>
        <v>-0.549999999999999</v>
      </c>
      <c r="U148" s="1" t="n">
        <f aca="false">$E148*$O148-2*($F148*$P148+H148)</f>
        <v>0</v>
      </c>
      <c r="V148" s="5" t="n">
        <f aca="false">IF($U148&lt;0,$U148*1.5,$U148*3)</f>
        <v>0</v>
      </c>
      <c r="W148" s="1" t="n">
        <f aca="false">(G148+I148+K148)*2-(J148+L148)*3</f>
        <v>0</v>
      </c>
      <c r="X148" s="1" t="n">
        <f aca="false">T148+V148+W148</f>
        <v>-0.549999999999999</v>
      </c>
      <c r="Y148" s="2" t="n">
        <f aca="false">X148/(C148+D148*1.5+(E148+F148+H148+J148+L148)*3+(G148+I148+K148)*2)</f>
        <v>-0.020754716981132</v>
      </c>
      <c r="Z148" s="1" t="str">
        <f aca="false">IF(S148="","",IF(S148="分","分",IF(X148=0,"分",IF(S148="攻",IF(X148&gt;0,"一致","不一致"),IF(X148&gt;=0,"不一致","一致")))))</f>
        <v>不一致</v>
      </c>
      <c r="AA148" s="2" t="n">
        <f aca="false">IF(S148="","",ABS(Y148))</f>
        <v>0.020754716981132</v>
      </c>
      <c r="AB148" s="1" t="n">
        <f aca="false">AC148-AD148</f>
        <v>-4</v>
      </c>
      <c r="AC148" s="1" t="n">
        <v>1</v>
      </c>
      <c r="AD148" s="1" t="n">
        <v>5</v>
      </c>
    </row>
    <row r="149" customFormat="false" ht="12.8" hidden="false" customHeight="false" outlineLevel="0" collapsed="false">
      <c r="A149" s="1" t="n">
        <v>148</v>
      </c>
      <c r="B149" s="1" t="s">
        <v>234</v>
      </c>
      <c r="C149" s="1" t="n">
        <v>26</v>
      </c>
      <c r="D149" s="1" t="n">
        <v>12</v>
      </c>
      <c r="E149" s="1" t="n">
        <v>5</v>
      </c>
      <c r="M149" s="15" t="n">
        <v>0.8</v>
      </c>
      <c r="N149" s="1" t="n">
        <v>1.1</v>
      </c>
      <c r="O149" s="1" t="n">
        <v>0.75</v>
      </c>
      <c r="P149" s="1" t="n">
        <v>1</v>
      </c>
      <c r="Q149" s="1" t="n">
        <v>0.5</v>
      </c>
      <c r="R149" s="9" t="s">
        <v>235</v>
      </c>
      <c r="S149" s="1" t="s">
        <v>31</v>
      </c>
      <c r="T149" s="1" t="n">
        <f aca="false">$C149*$M149*$Q149-1.5*$D149*$N149</f>
        <v>-9.4</v>
      </c>
      <c r="U149" s="1" t="n">
        <f aca="false">$E149*$O149-2*($F149*$P149+H149)</f>
        <v>3.75</v>
      </c>
      <c r="V149" s="5" t="n">
        <f aca="false">IF($U149&lt;0,$U149*1.5,$U149*3)</f>
        <v>11.25</v>
      </c>
      <c r="W149" s="1" t="n">
        <f aca="false">(G149+I149+K149)*2-(J149+L149)*3</f>
        <v>0</v>
      </c>
      <c r="X149" s="1" t="n">
        <f aca="false">T149+V149+W149</f>
        <v>1.85</v>
      </c>
      <c r="Y149" s="2" t="n">
        <f aca="false">X149/(C149+D149*1.5+(E149+F149+H149+J149+L149)*3+(G149+I149+K149)*2)</f>
        <v>0.0313559322033898</v>
      </c>
      <c r="Z149" s="1" t="str">
        <f aca="false">IF(S149="","",IF(S149="分","分",IF(X149=0,"分",IF(S149="攻",IF(X149&gt;0,"一致","不一致"),IF(X149&gt;=0,"不一致","一致")))))</f>
        <v>不一致</v>
      </c>
      <c r="AA149" s="2" t="n">
        <f aca="false">IF(S149="","",ABS(Y149))</f>
        <v>0.0313559322033898</v>
      </c>
      <c r="AB149" s="1" t="n">
        <f aca="false">AC149-AD149</f>
        <v>-2</v>
      </c>
      <c r="AC149" s="1" t="n">
        <v>2</v>
      </c>
      <c r="AD149" s="1" t="n">
        <v>4</v>
      </c>
    </row>
    <row r="150" customFormat="false" ht="12.8" hidden="false" customHeight="false" outlineLevel="0" collapsed="false">
      <c r="A150" s="1" t="n">
        <v>149</v>
      </c>
      <c r="B150" s="1" t="s">
        <v>236</v>
      </c>
      <c r="C150" s="1" t="n">
        <v>11</v>
      </c>
      <c r="D150" s="1" t="n">
        <v>14</v>
      </c>
      <c r="H150" s="1" t="n">
        <v>3</v>
      </c>
      <c r="M150" s="1" t="n">
        <v>1</v>
      </c>
      <c r="N150" s="1" t="n">
        <v>0.8</v>
      </c>
      <c r="O150" s="1" t="n">
        <v>1</v>
      </c>
      <c r="P150" s="1" t="n">
        <v>1</v>
      </c>
      <c r="Q150" s="1" t="n">
        <v>1</v>
      </c>
      <c r="R150" s="1" t="s">
        <v>237</v>
      </c>
      <c r="S150" s="1" t="s">
        <v>31</v>
      </c>
      <c r="T150" s="1" t="n">
        <f aca="false">$C150*$M150*$Q150-1.5*$D150*$N150</f>
        <v>-5.8</v>
      </c>
      <c r="U150" s="1" t="n">
        <f aca="false">$E150*$O150-2*($F150*$P150+H150)</f>
        <v>-6</v>
      </c>
      <c r="V150" s="5" t="n">
        <f aca="false">IF($U150&lt;0,$U150*1.5,$U150*3)</f>
        <v>-9</v>
      </c>
      <c r="W150" s="1" t="n">
        <f aca="false">(G150+I150+K150)*2-(J150+L150)*3</f>
        <v>0</v>
      </c>
      <c r="X150" s="1" t="n">
        <f aca="false">T150+V150+W150</f>
        <v>-14.8</v>
      </c>
      <c r="Y150" s="2" t="n">
        <f aca="false">X150/(C150+D150*1.5+(E150+F150+H150+J150+L150)*3+(G150+I150+K150)*2)</f>
        <v>-0.360975609756098</v>
      </c>
      <c r="Z150" s="1" t="str">
        <f aca="false">IF(S150="","",IF(S150="分","分",IF(X150=0,"分",IF(S150="攻",IF(X150&gt;0,"一致","不一致"),IF(X150&gt;=0,"不一致","一致")))))</f>
        <v>一致</v>
      </c>
      <c r="AA150" s="2" t="n">
        <f aca="false">IF(S150="","",ABS(Y150))</f>
        <v>0.360975609756098</v>
      </c>
      <c r="AB150" s="1" t="n">
        <f aca="false">AC150-AD150</f>
        <v>2</v>
      </c>
      <c r="AC150" s="1" t="n">
        <v>4</v>
      </c>
      <c r="AD150" s="1" t="n">
        <v>2</v>
      </c>
    </row>
    <row r="151" customFormat="false" ht="12.8" hidden="false" customHeight="false" outlineLevel="0" collapsed="false">
      <c r="A151" s="1" t="n">
        <v>150</v>
      </c>
      <c r="B151" s="1" t="s">
        <v>238</v>
      </c>
      <c r="C151" s="1" t="n">
        <v>18</v>
      </c>
      <c r="D151" s="1" t="n">
        <v>18</v>
      </c>
      <c r="G151" s="1" t="n">
        <v>2</v>
      </c>
      <c r="M151" s="1" t="n">
        <v>0.8</v>
      </c>
      <c r="N151" s="1" t="n">
        <v>0.8</v>
      </c>
      <c r="O151" s="1" t="n">
        <v>1</v>
      </c>
      <c r="P151" s="1" t="n">
        <v>1</v>
      </c>
      <c r="Q151" s="1" t="n">
        <v>1</v>
      </c>
      <c r="R151" s="1" t="s">
        <v>239</v>
      </c>
      <c r="S151" s="1" t="s">
        <v>31</v>
      </c>
      <c r="T151" s="1" t="n">
        <f aca="false">$C151*$M151*$Q151-1.5*$D151*$N151</f>
        <v>-7.2</v>
      </c>
      <c r="U151" s="1" t="n">
        <f aca="false">$E151*$O151-2*($F151*$P151+H151)</f>
        <v>0</v>
      </c>
      <c r="V151" s="5" t="n">
        <f aca="false">IF($U151&lt;0,$U151*1.5,$U151*3)</f>
        <v>0</v>
      </c>
      <c r="W151" s="1" t="n">
        <f aca="false">(G151+I151+K151)*2-(J151+L151)*3</f>
        <v>4</v>
      </c>
      <c r="X151" s="1" t="n">
        <f aca="false">T151+V151+W151</f>
        <v>-3.2</v>
      </c>
      <c r="Y151" s="2" t="n">
        <f aca="false">X151/(C151+D151*1.5+(E151+F151+H151+J151+L151)*3+(G151+I151+K151)*2)</f>
        <v>-0.0653061224489796</v>
      </c>
      <c r="Z151" s="1" t="str">
        <f aca="false">IF(S151="","",IF(S151="分","分",IF(X151=0,"分",IF(S151="攻",IF(X151&gt;0,"一致","不一致"),IF(X151&gt;=0,"不一致","一致")))))</f>
        <v>一致</v>
      </c>
      <c r="AA151" s="2" t="n">
        <f aca="false">IF(S151="","",ABS(Y151))</f>
        <v>0.0653061224489796</v>
      </c>
      <c r="AB151" s="1" t="n">
        <f aca="false">AC151-AD151</f>
        <v>-1</v>
      </c>
      <c r="AC151" s="1" t="n">
        <v>2</v>
      </c>
      <c r="AD151" s="1" t="n">
        <v>3</v>
      </c>
    </row>
    <row r="152" customFormat="false" ht="12.8" hidden="false" customHeight="false" outlineLevel="0" collapsed="false">
      <c r="A152" s="1" t="n">
        <v>151</v>
      </c>
      <c r="B152" s="1" t="s">
        <v>240</v>
      </c>
      <c r="C152" s="1" t="n">
        <v>18</v>
      </c>
      <c r="D152" s="1" t="n">
        <v>17</v>
      </c>
      <c r="M152" s="1" t="n">
        <v>1</v>
      </c>
      <c r="N152" s="1" t="n">
        <v>1</v>
      </c>
      <c r="O152" s="1" t="n">
        <v>1</v>
      </c>
      <c r="P152" s="1" t="n">
        <v>1</v>
      </c>
      <c r="Q152" s="1" t="n">
        <v>1</v>
      </c>
      <c r="R152" s="1" t="s">
        <v>241</v>
      </c>
      <c r="S152" s="1" t="s">
        <v>31</v>
      </c>
      <c r="T152" s="1" t="n">
        <f aca="false">$C152*$M152*$Q152-1.5*$D152*$N152</f>
        <v>-7.5</v>
      </c>
      <c r="U152" s="1" t="n">
        <f aca="false">$E152*$O152-2*($F152*$P152+H152)</f>
        <v>0</v>
      </c>
      <c r="V152" s="5" t="n">
        <f aca="false">IF($U152&lt;0,$U152*1.5,$U152*3)</f>
        <v>0</v>
      </c>
      <c r="W152" s="1" t="n">
        <f aca="false">(G152+I152+K152)*2-(J152+L152)*3</f>
        <v>0</v>
      </c>
      <c r="X152" s="1" t="n">
        <f aca="false">T152+V152+W152</f>
        <v>-7.5</v>
      </c>
      <c r="Y152" s="2" t="n">
        <f aca="false">X152/(C152+D152*1.5+(E152+F152+H152+J152+L152)*3+(G152+I152+K152)*2)</f>
        <v>-0.172413793103448</v>
      </c>
      <c r="Z152" s="1" t="str">
        <f aca="false">IF(S152="","",IF(S152="分","分",IF(X152=0,"分",IF(S152="攻",IF(X152&gt;0,"一致","不一致"),IF(X152&gt;=0,"不一致","一致")))))</f>
        <v>一致</v>
      </c>
      <c r="AA152" s="2" t="n">
        <f aca="false">IF(S152="","",ABS(Y152))</f>
        <v>0.172413793103448</v>
      </c>
      <c r="AB152" s="1" t="n">
        <f aca="false">AC152-AD152</f>
        <v>-1</v>
      </c>
      <c r="AC152" s="1" t="n">
        <v>3</v>
      </c>
      <c r="AD152" s="1" t="n">
        <v>4</v>
      </c>
    </row>
    <row r="153" customFormat="false" ht="12.8" hidden="false" customHeight="false" outlineLevel="0" collapsed="false">
      <c r="A153" s="1" t="n">
        <v>152</v>
      </c>
      <c r="B153" s="1" t="n">
        <v>53</v>
      </c>
      <c r="C153" s="1" t="n">
        <v>17</v>
      </c>
      <c r="D153" s="1" t="n">
        <v>7.5</v>
      </c>
      <c r="E153" s="1" t="n">
        <v>2</v>
      </c>
      <c r="G153" s="1" t="n">
        <v>2</v>
      </c>
      <c r="H153" s="1" t="n">
        <v>1</v>
      </c>
      <c r="M153" s="15" t="n">
        <v>0.5</v>
      </c>
      <c r="N153" s="1" t="n">
        <v>1.1</v>
      </c>
      <c r="O153" s="1" t="n">
        <v>1</v>
      </c>
      <c r="P153" s="1" t="n">
        <v>1</v>
      </c>
      <c r="Q153" s="1" t="n">
        <v>1</v>
      </c>
      <c r="R153" s="1" t="s">
        <v>78</v>
      </c>
      <c r="S153" s="1" t="s">
        <v>33</v>
      </c>
      <c r="T153" s="1" t="n">
        <f aca="false">$C153*$M153*$Q153-1.5*$D153*$N153</f>
        <v>-3.875</v>
      </c>
      <c r="U153" s="1" t="n">
        <f aca="false">$E153*$O153-2*($F153*$P153+H153)</f>
        <v>0</v>
      </c>
      <c r="V153" s="5" t="n">
        <f aca="false">IF($U153&lt;0,$U153*1.5,$U153*3)</f>
        <v>0</v>
      </c>
      <c r="W153" s="1" t="n">
        <f aca="false">(G153+I153+K153)*2-(J153+L153)*3</f>
        <v>4</v>
      </c>
      <c r="X153" s="1" t="n">
        <f aca="false">T153+V153+W153</f>
        <v>0.124999999999998</v>
      </c>
      <c r="Y153" s="2" t="n">
        <f aca="false">X153/(C153+D153*1.5+(E153+F153+H153+J153+L153)*3+(G153+I153+K153)*2)</f>
        <v>0.00303030303030299</v>
      </c>
      <c r="Z153" s="1" t="str">
        <f aca="false">IF(S153="","",IF(S153="分","分",IF(X153=0,"分",IF(S153="攻",IF(X153&gt;0,"一致","不一致"),IF(X153&gt;=0,"不一致","一致")))))</f>
        <v>一致</v>
      </c>
      <c r="AA153" s="2" t="n">
        <f aca="false">IF(S153="","",ABS(Y153))</f>
        <v>0.00303030303030299</v>
      </c>
      <c r="AB153" s="1" t="n">
        <f aca="false">AC153-AD153</f>
        <v>-2</v>
      </c>
      <c r="AC153" s="1" t="n">
        <v>2</v>
      </c>
      <c r="AD153" s="1" t="n">
        <v>4</v>
      </c>
    </row>
    <row r="154" customFormat="false" ht="12.8" hidden="false" customHeight="false" outlineLevel="0" collapsed="false">
      <c r="A154" s="1" t="n">
        <v>153</v>
      </c>
      <c r="B154" s="1" t="s">
        <v>242</v>
      </c>
      <c r="C154" s="1" t="n">
        <v>3.5</v>
      </c>
      <c r="D154" s="1" t="n">
        <v>6</v>
      </c>
      <c r="E154" s="1" t="n">
        <v>5</v>
      </c>
      <c r="F154" s="1" t="n">
        <v>2</v>
      </c>
      <c r="M154" s="12" t="n">
        <v>1.1</v>
      </c>
      <c r="N154" s="1" t="n">
        <v>1</v>
      </c>
      <c r="O154" s="1" t="n">
        <v>1</v>
      </c>
      <c r="P154" s="1" t="n">
        <v>1</v>
      </c>
      <c r="Q154" s="1" t="n">
        <v>1</v>
      </c>
      <c r="R154" s="1" t="s">
        <v>243</v>
      </c>
      <c r="S154" s="1" t="s">
        <v>31</v>
      </c>
      <c r="T154" s="1" t="n">
        <f aca="false">$C154*$M154*$Q154-1.5*$D154*$N154</f>
        <v>-5.15</v>
      </c>
      <c r="U154" s="1" t="n">
        <f aca="false">$E154*$O154-2*($F154*$P154+H154)</f>
        <v>1</v>
      </c>
      <c r="V154" s="5" t="n">
        <f aca="false">IF($U154&lt;0,$U154*1.5,$U154*3)</f>
        <v>3</v>
      </c>
      <c r="W154" s="1" t="n">
        <f aca="false">(G154+I154+K154)*2-(J154+L154)*3</f>
        <v>0</v>
      </c>
      <c r="X154" s="1" t="n">
        <f aca="false">T154+V154+W154</f>
        <v>-2.15</v>
      </c>
      <c r="Y154" s="2" t="n">
        <f aca="false">X154/(C154+D154*1.5+(E154+F154+H154+J154+L154)*3+(G154+I154+K154)*2)</f>
        <v>-0.0641791044776119</v>
      </c>
      <c r="Z154" s="1" t="str">
        <f aca="false">IF(S154="","",IF(S154="分","分",IF(X154=0,"分",IF(S154="攻",IF(X154&gt;0,"一致","不一致"),IF(X154&gt;=0,"不一致","一致")))))</f>
        <v>一致</v>
      </c>
      <c r="AA154" s="2" t="n">
        <f aca="false">IF(S154="","",ABS(Y154))</f>
        <v>0.0641791044776119</v>
      </c>
      <c r="AB154" s="1" t="n">
        <f aca="false">AC154-AD154</f>
        <v>3</v>
      </c>
      <c r="AC154" s="1" t="n">
        <v>5</v>
      </c>
      <c r="AD154" s="1" t="n">
        <v>2</v>
      </c>
    </row>
    <row r="155" customFormat="false" ht="12.8" hidden="false" customHeight="false" outlineLevel="0" collapsed="false">
      <c r="A155" s="1" t="n">
        <v>154</v>
      </c>
      <c r="B155" s="1" t="s">
        <v>244</v>
      </c>
      <c r="C155" s="1" t="n">
        <v>16</v>
      </c>
      <c r="D155" s="1" t="n">
        <v>15</v>
      </c>
      <c r="E155" s="1" t="n">
        <v>9</v>
      </c>
      <c r="H155" s="1" t="n">
        <v>5</v>
      </c>
      <c r="M155" s="1" t="n">
        <v>1</v>
      </c>
      <c r="N155" s="1" t="n">
        <v>0.7</v>
      </c>
      <c r="O155" s="1" t="n">
        <v>1</v>
      </c>
      <c r="P155" s="1" t="n">
        <v>1</v>
      </c>
      <c r="Q155" s="1" t="n">
        <v>1</v>
      </c>
      <c r="R155" s="25" t="s">
        <v>245</v>
      </c>
      <c r="S155" s="1" t="s">
        <v>75</v>
      </c>
      <c r="T155" s="1" t="n">
        <f aca="false">$C155*$M155*$Q155-1.5*$D155*$N155</f>
        <v>0.250000000000002</v>
      </c>
      <c r="U155" s="1" t="n">
        <f aca="false">$E155*$O155-2*($F155*$P155+H155)</f>
        <v>-1</v>
      </c>
      <c r="V155" s="5" t="n">
        <f aca="false">IF($U155&lt;0,$U155*1.5,$U155*3)</f>
        <v>-1.5</v>
      </c>
      <c r="W155" s="1" t="n">
        <f aca="false">(G155+I155+K155)*2-(J155+L155)*3</f>
        <v>0</v>
      </c>
      <c r="X155" s="1" t="n">
        <f aca="false">T155+V155+W155</f>
        <v>-1.25</v>
      </c>
      <c r="Y155" s="2" t="n">
        <f aca="false">X155/(C155+D155*1.5+(E155+F155+H155+J155+L155)*3+(G155+I155+K155)*2)</f>
        <v>-0.015527950310559</v>
      </c>
      <c r="Z155" s="1" t="str">
        <f aca="false">IF(S155="","",IF(S155="分","分",IF(X155=0,"分",IF(S155="攻",IF(X155&gt;0,"一致","不一致"),IF(X155&gt;=0,"不一致","一致")))))</f>
        <v>分</v>
      </c>
      <c r="AA155" s="2" t="n">
        <f aca="false">IF(S155="","",ABS(Y155))</f>
        <v>0.015527950310559</v>
      </c>
      <c r="AB155" s="1" t="n">
        <f aca="false">AC155-AD155</f>
        <v>1</v>
      </c>
      <c r="AC155" s="1" t="n">
        <v>3</v>
      </c>
      <c r="AD155" s="1" t="n">
        <v>2</v>
      </c>
    </row>
    <row r="156" customFormat="false" ht="12.8" hidden="false" customHeight="false" outlineLevel="0" collapsed="false">
      <c r="A156" s="1" t="n">
        <v>155</v>
      </c>
      <c r="B156" s="1" t="s">
        <v>246</v>
      </c>
      <c r="C156" s="1" t="n">
        <v>20</v>
      </c>
      <c r="D156" s="1" t="n">
        <v>16</v>
      </c>
      <c r="M156" s="1" t="n">
        <v>1.1</v>
      </c>
      <c r="N156" s="1" t="n">
        <v>1</v>
      </c>
      <c r="O156" s="1" t="n">
        <v>1</v>
      </c>
      <c r="P156" s="1" t="n">
        <v>1</v>
      </c>
      <c r="Q156" s="1" t="n">
        <v>1</v>
      </c>
      <c r="R156" s="1" t="s">
        <v>247</v>
      </c>
      <c r="S156" s="1" t="s">
        <v>33</v>
      </c>
      <c r="T156" s="1" t="n">
        <f aca="false">$C156*$M156*$Q156-1.5*$D156*$N156</f>
        <v>-2</v>
      </c>
      <c r="U156" s="1" t="n">
        <f aca="false">$E156*$O156-2*($F156*$P156+H156)</f>
        <v>0</v>
      </c>
      <c r="V156" s="5" t="n">
        <f aca="false">IF($U156&lt;0,$U156*1.5,$U156*3)</f>
        <v>0</v>
      </c>
      <c r="W156" s="1" t="n">
        <f aca="false">(G156+I156+K156)*2-(J156+L156)*3</f>
        <v>0</v>
      </c>
      <c r="X156" s="1" t="n">
        <f aca="false">T156+V156+W156</f>
        <v>-2</v>
      </c>
      <c r="Y156" s="2" t="n">
        <f aca="false">X156/(C156+D156*1.5+(E156+F156+H156+J156+L156)*3+(G156+I156+K156)*2)</f>
        <v>-0.0454545454545455</v>
      </c>
      <c r="Z156" s="1" t="str">
        <f aca="false">IF(S156="","",IF(S156="分","分",IF(X156=0,"分",IF(S156="攻",IF(X156&gt;0,"一致","不一致"),IF(X156&gt;=0,"不一致","一致")))))</f>
        <v>不一致</v>
      </c>
      <c r="AA156" s="2" t="n">
        <f aca="false">IF(S156="","",ABS(Y156))</f>
        <v>0.0454545454545455</v>
      </c>
      <c r="AB156" s="1" t="n">
        <f aca="false">AC156-AD156</f>
        <v>1</v>
      </c>
      <c r="AC156" s="1" t="n">
        <v>4</v>
      </c>
      <c r="AD156" s="1" t="n">
        <v>3</v>
      </c>
    </row>
    <row r="157" customFormat="false" ht="12.8" hidden="false" customHeight="false" outlineLevel="0" collapsed="false">
      <c r="A157" s="1" t="n">
        <v>156</v>
      </c>
      <c r="B157" s="1" t="s">
        <v>248</v>
      </c>
      <c r="C157" s="13" t="n">
        <v>11</v>
      </c>
      <c r="D157" s="13" t="n">
        <v>10.5</v>
      </c>
      <c r="E157" s="1" t="n">
        <v>2</v>
      </c>
      <c r="M157" s="1" t="n">
        <v>1.1</v>
      </c>
      <c r="N157" s="1" t="n">
        <v>1</v>
      </c>
      <c r="O157" s="1" t="n">
        <v>1</v>
      </c>
      <c r="P157" s="1" t="n">
        <v>1</v>
      </c>
      <c r="Q157" s="1" t="n">
        <v>1</v>
      </c>
      <c r="R157" s="1" t="s">
        <v>249</v>
      </c>
      <c r="S157" s="1" t="s">
        <v>33</v>
      </c>
      <c r="T157" s="1" t="n">
        <f aca="false">$C157*$M157*$Q157-1.5*$D157*$N157</f>
        <v>-3.65</v>
      </c>
      <c r="U157" s="1" t="n">
        <f aca="false">$E157*$O157-2*($F157*$P157+H157)</f>
        <v>2</v>
      </c>
      <c r="V157" s="5" t="n">
        <f aca="false">IF($U157&lt;0,$U157*1.5,$U157*3)</f>
        <v>6</v>
      </c>
      <c r="W157" s="1" t="n">
        <f aca="false">(G157+I157+K157)*2-(J157+L157)*3</f>
        <v>0</v>
      </c>
      <c r="X157" s="1" t="n">
        <f aca="false">T157+V157+W157</f>
        <v>2.35</v>
      </c>
      <c r="Y157" s="2" t="n">
        <f aca="false">X157/(C157+D157*1.5+(E157+F157+H157+J157+L157)*3+(G157+I157+K157)*2)</f>
        <v>0.0717557251908397</v>
      </c>
      <c r="Z157" s="1" t="str">
        <f aca="false">IF(S157="","",IF(S157="分","分",IF(X157=0,"分",IF(S157="攻",IF(X157&gt;0,"一致","不一致"),IF(X157&gt;=0,"不一致","一致")))))</f>
        <v>一致</v>
      </c>
      <c r="AA157" s="2" t="n">
        <f aca="false">IF(S157="","",ABS(Y157))</f>
        <v>0.0717557251908397</v>
      </c>
      <c r="AB157" s="1" t="n">
        <f aca="false">AC157-AD157</f>
        <v>0</v>
      </c>
      <c r="AC157" s="1" t="n">
        <v>4</v>
      </c>
      <c r="AD157" s="1" t="n">
        <v>4</v>
      </c>
    </row>
    <row r="158" customFormat="false" ht="12.8" hidden="false" customHeight="false" outlineLevel="0" collapsed="false">
      <c r="A158" s="1" t="n">
        <v>157</v>
      </c>
      <c r="B158" s="1" t="s">
        <v>250</v>
      </c>
      <c r="C158" s="1" t="n">
        <v>11</v>
      </c>
      <c r="D158" s="1" t="n">
        <v>6</v>
      </c>
      <c r="E158" s="1" t="n">
        <v>6</v>
      </c>
      <c r="F158" s="1" t="n">
        <v>5</v>
      </c>
      <c r="G158" s="1" t="n">
        <v>1</v>
      </c>
      <c r="H158" s="1" t="n">
        <v>1</v>
      </c>
      <c r="M158" s="1" t="n">
        <v>1</v>
      </c>
      <c r="N158" s="1" t="n">
        <v>1</v>
      </c>
      <c r="O158" s="1" t="n">
        <v>1</v>
      </c>
      <c r="P158" s="1" t="n">
        <v>1</v>
      </c>
      <c r="Q158" s="1" t="n">
        <v>1</v>
      </c>
      <c r="S158" s="1" t="s">
        <v>31</v>
      </c>
      <c r="T158" s="1" t="n">
        <f aca="false">$C158*$M158*$Q158-1.5*$D158*$N158</f>
        <v>2</v>
      </c>
      <c r="U158" s="1" t="n">
        <f aca="false">$E158*$O158-2*($F158*$P158+H158)</f>
        <v>-6</v>
      </c>
      <c r="V158" s="5" t="n">
        <f aca="false">IF($U158&lt;0,$U158*1.5,$U158*3)</f>
        <v>-9</v>
      </c>
      <c r="W158" s="1" t="n">
        <f aca="false">(G158+I158+K158)*2-(J158+L158)*3</f>
        <v>2</v>
      </c>
      <c r="X158" s="1" t="n">
        <f aca="false">T158+V158+W158</f>
        <v>-5</v>
      </c>
      <c r="Y158" s="2" t="n">
        <f aca="false">X158/(C158+D158*1.5+(E158+F158+H158+J158+L158)*3+(G158+I158+K158)*2)</f>
        <v>-0.0862068965517241</v>
      </c>
      <c r="Z158" s="1" t="str">
        <f aca="false">IF(S158="","",IF(S158="分","分",IF(X158=0,"分",IF(S158="攻",IF(X158&gt;0,"一致","不一致"),IF(X158&gt;=0,"不一致","一致")))))</f>
        <v>一致</v>
      </c>
      <c r="AA158" s="2" t="n">
        <f aca="false">IF(S158="","",ABS(Y158))</f>
        <v>0.0862068965517241</v>
      </c>
      <c r="AB158" s="1" t="n">
        <f aca="false">AC158-AD158</f>
        <v>1</v>
      </c>
      <c r="AC158" s="1" t="n">
        <v>4</v>
      </c>
      <c r="AD158" s="1" t="n">
        <v>3</v>
      </c>
    </row>
    <row r="159" customFormat="false" ht="12.8" hidden="false" customHeight="false" outlineLevel="0" collapsed="false">
      <c r="A159" s="1" t="n">
        <v>158</v>
      </c>
      <c r="B159" s="1" t="s">
        <v>251</v>
      </c>
      <c r="C159" s="1" t="n">
        <v>12</v>
      </c>
      <c r="D159" s="1" t="n">
        <v>9</v>
      </c>
      <c r="E159" s="1" t="n">
        <v>6</v>
      </c>
      <c r="F159" s="1" t="n">
        <v>6</v>
      </c>
      <c r="H159" s="1" t="n">
        <v>3</v>
      </c>
      <c r="I159" s="1" t="n">
        <v>1</v>
      </c>
      <c r="M159" s="1" t="n">
        <v>1.1</v>
      </c>
      <c r="N159" s="1" t="n">
        <v>1</v>
      </c>
      <c r="O159" s="1" t="n">
        <v>1</v>
      </c>
      <c r="P159" s="1" t="n">
        <v>1</v>
      </c>
      <c r="Q159" s="1" t="n">
        <v>1</v>
      </c>
      <c r="S159" s="1" t="s">
        <v>31</v>
      </c>
      <c r="T159" s="1" t="n">
        <f aca="false">$C159*$M159*$Q159-1.5*$D159*$N159</f>
        <v>-0.299999999999999</v>
      </c>
      <c r="U159" s="1" t="n">
        <f aca="false">$E159*$O159-2*($F159*$P159+H159)</f>
        <v>-12</v>
      </c>
      <c r="V159" s="5" t="n">
        <f aca="false">IF($U159&lt;0,$U159*1.5,$U159*3)</f>
        <v>-18</v>
      </c>
      <c r="W159" s="1" t="n">
        <f aca="false">(G159+I159+K159)*2-(J159+L159)*3</f>
        <v>2</v>
      </c>
      <c r="X159" s="1" t="n">
        <f aca="false">T159+V159+W159</f>
        <v>-16.3</v>
      </c>
      <c r="Y159" s="2" t="n">
        <f aca="false">X159/(C159+D159*1.5+(E159+F159+H159+J159+L159)*3+(G159+I159+K159)*2)</f>
        <v>-0.224827586206897</v>
      </c>
      <c r="Z159" s="1" t="str">
        <f aca="false">IF(S159="","",IF(S159="分","分",IF(X159=0,"分",IF(S159="攻",IF(X159&gt;0,"一致","不一致"),IF(X159&gt;=0,"不一致","一致")))))</f>
        <v>一致</v>
      </c>
      <c r="AA159" s="2" t="n">
        <f aca="false">IF(S159="","",ABS(Y159))</f>
        <v>0.224827586206897</v>
      </c>
      <c r="AB159" s="1" t="n">
        <f aca="false">AC159-AD159</f>
        <v>2</v>
      </c>
      <c r="AC159" s="1" t="n">
        <v>5</v>
      </c>
      <c r="AD159" s="1" t="n">
        <v>3</v>
      </c>
    </row>
    <row r="160" customFormat="false" ht="12.8" hidden="false" customHeight="false" outlineLevel="0" collapsed="false">
      <c r="A160" s="1" t="n">
        <v>159</v>
      </c>
      <c r="B160" s="1" t="s">
        <v>252</v>
      </c>
      <c r="C160" s="1" t="n">
        <v>22</v>
      </c>
      <c r="D160" s="1" t="n">
        <v>26</v>
      </c>
      <c r="E160" s="1" t="n">
        <v>5</v>
      </c>
      <c r="H160" s="1" t="n">
        <v>1</v>
      </c>
      <c r="M160" s="1" t="n">
        <v>1.2</v>
      </c>
      <c r="N160" s="1" t="n">
        <v>0.9</v>
      </c>
      <c r="O160" s="1" t="n">
        <v>1</v>
      </c>
      <c r="P160" s="1" t="n">
        <v>1</v>
      </c>
      <c r="Q160" s="1" t="n">
        <v>1</v>
      </c>
      <c r="R160" s="1" t="s">
        <v>253</v>
      </c>
      <c r="S160" s="1" t="s">
        <v>33</v>
      </c>
      <c r="T160" s="1" t="n">
        <f aca="false">$C160*$M160*$Q160-1.5*$D160*$N160</f>
        <v>-8.7</v>
      </c>
      <c r="U160" s="1" t="n">
        <f aca="false">$E160*$O160-2*($F160*$P160+H160)</f>
        <v>3</v>
      </c>
      <c r="V160" s="5" t="n">
        <f aca="false">IF($U160&lt;0,$U160*1.5,$U160*3)</f>
        <v>9</v>
      </c>
      <c r="W160" s="1" t="n">
        <f aca="false">(G160+I160+K160)*2-(J160+L160)*3</f>
        <v>0</v>
      </c>
      <c r="X160" s="1" t="n">
        <f aca="false">T160+V160+W160</f>
        <v>0.299999999999997</v>
      </c>
      <c r="Y160" s="2" t="n">
        <f aca="false">X160/(C160+D160*1.5+(E160+F160+H160+J160+L160)*3+(G160+I160+K160)*2)</f>
        <v>0.00379746835443034</v>
      </c>
      <c r="Z160" s="1" t="str">
        <f aca="false">IF(S160="","",IF(S160="分","分",IF(X160=0,"分",IF(S160="攻",IF(X160&gt;0,"一致","不一致"),IF(X160&gt;=0,"不一致","一致")))))</f>
        <v>一致</v>
      </c>
      <c r="AA160" s="2" t="n">
        <f aca="false">IF(S160="","",ABS(Y160))</f>
        <v>0.00379746835443034</v>
      </c>
      <c r="AB160" s="1" t="n">
        <f aca="false">AC160-AD160</f>
        <v>0</v>
      </c>
      <c r="AC160" s="1" t="n">
        <v>3</v>
      </c>
      <c r="AD160" s="1" t="n">
        <v>3</v>
      </c>
    </row>
    <row r="161" customFormat="false" ht="12.8" hidden="false" customHeight="false" outlineLevel="0" collapsed="false">
      <c r="A161" s="1" t="n">
        <v>160</v>
      </c>
      <c r="B161" s="1" t="s">
        <v>254</v>
      </c>
      <c r="C161" s="1" t="n">
        <v>37</v>
      </c>
      <c r="D161" s="1" t="n">
        <v>20</v>
      </c>
      <c r="E161" s="1" t="n">
        <v>6</v>
      </c>
      <c r="F161" s="1" t="n">
        <v>2</v>
      </c>
      <c r="G161" s="1" t="n">
        <v>1</v>
      </c>
      <c r="H161" s="1" t="n">
        <v>3</v>
      </c>
      <c r="M161" s="1" t="n">
        <v>0.9</v>
      </c>
      <c r="N161" s="1" t="n">
        <v>1</v>
      </c>
      <c r="O161" s="1" t="n">
        <v>0.75</v>
      </c>
      <c r="P161" s="1" t="n">
        <v>1</v>
      </c>
      <c r="Q161" s="1" t="n">
        <v>0.75</v>
      </c>
      <c r="R161" s="21" t="s">
        <v>124</v>
      </c>
      <c r="S161" s="1" t="s">
        <v>31</v>
      </c>
      <c r="T161" s="1" t="n">
        <f aca="false">$C161*$M161*$Q161-1.5*$D161*$N161</f>
        <v>-5.025</v>
      </c>
      <c r="U161" s="1" t="n">
        <f aca="false">$E161*$O161-2*($F161*$P161+H161)</f>
        <v>-5.5</v>
      </c>
      <c r="V161" s="5" t="n">
        <f aca="false">IF($U161&lt;0,$U161*1.5,$U161*3)</f>
        <v>-8.25</v>
      </c>
      <c r="W161" s="1" t="n">
        <f aca="false">(G161+I161+K161)*2-(J161+L161)*3</f>
        <v>2</v>
      </c>
      <c r="X161" s="1" t="n">
        <f aca="false">T161+V161+W161</f>
        <v>-11.275</v>
      </c>
      <c r="Y161" s="2" t="n">
        <f aca="false">X161/(C161+D161*1.5+(E161+F161+H161+J161+L161)*3+(G161+I161+K161)*2)</f>
        <v>-0.110539215686274</v>
      </c>
      <c r="Z161" s="1" t="str">
        <f aca="false">IF(S161="","",IF(S161="分","分",IF(X161=0,"分",IF(S161="攻",IF(X161&gt;0,"一致","不一致"),IF(X161&gt;=0,"不一致","一致")))))</f>
        <v>一致</v>
      </c>
      <c r="AA161" s="2" t="n">
        <f aca="false">IF(S161="","",ABS(Y161))</f>
        <v>0.110539215686274</v>
      </c>
      <c r="AB161" s="1" t="n">
        <f aca="false">AC161-AD161</f>
        <v>0</v>
      </c>
      <c r="AC161" s="1" t="n">
        <v>3</v>
      </c>
      <c r="AD161" s="1" t="n">
        <v>3</v>
      </c>
    </row>
    <row r="162" customFormat="false" ht="12.8" hidden="false" customHeight="false" outlineLevel="0" collapsed="false">
      <c r="A162" s="1" t="n">
        <v>161</v>
      </c>
      <c r="B162" s="1" t="s">
        <v>255</v>
      </c>
      <c r="C162" s="1" t="n">
        <v>12</v>
      </c>
      <c r="D162" s="1" t="n">
        <v>10</v>
      </c>
      <c r="E162" s="1" t="n">
        <v>10</v>
      </c>
      <c r="H162" s="1" t="n">
        <v>4</v>
      </c>
      <c r="M162" s="1" t="n">
        <v>1</v>
      </c>
      <c r="N162" s="1" t="n">
        <v>0.9</v>
      </c>
      <c r="O162" s="1" t="n">
        <v>1</v>
      </c>
      <c r="P162" s="1" t="n">
        <v>1</v>
      </c>
      <c r="Q162" s="1" t="n">
        <v>1</v>
      </c>
      <c r="S162" s="1" t="s">
        <v>31</v>
      </c>
      <c r="T162" s="1" t="n">
        <f aca="false">$C162*$M162*$Q162-1.5*$D162*$N162</f>
        <v>-1.5</v>
      </c>
      <c r="U162" s="1" t="n">
        <f aca="false">$E162*$O162-2*($F162*$P162+H162)</f>
        <v>2</v>
      </c>
      <c r="V162" s="5" t="n">
        <f aca="false">IF($U162&lt;0,$U162*1.5,$U162*3)</f>
        <v>6</v>
      </c>
      <c r="W162" s="1" t="n">
        <f aca="false">(G162+I162+K162)*2-(J162+L162)*3</f>
        <v>0</v>
      </c>
      <c r="X162" s="1" t="n">
        <f aca="false">T162+V162+W162</f>
        <v>4.5</v>
      </c>
      <c r="Y162" s="2" t="n">
        <f aca="false">X162/(C162+D162*1.5+(E162+F162+H162+J162+L162)*3+(G162+I162+K162)*2)</f>
        <v>0.0652173913043478</v>
      </c>
      <c r="Z162" s="1" t="str">
        <f aca="false">IF(S162="","",IF(S162="分","分",IF(X162=0,"分",IF(S162="攻",IF(X162&gt;0,"一致","不一致"),IF(X162&gt;=0,"不一致","一致")))))</f>
        <v>不一致</v>
      </c>
      <c r="AA162" s="2" t="n">
        <f aca="false">IF(S162="","",ABS(Y162))</f>
        <v>0.0652173913043478</v>
      </c>
      <c r="AB162" s="1" t="n">
        <f aca="false">AC162-AD162</f>
        <v>2</v>
      </c>
      <c r="AC162" s="1" t="n">
        <v>4</v>
      </c>
      <c r="AD162" s="1" t="n">
        <v>2</v>
      </c>
    </row>
    <row r="163" customFormat="false" ht="12.8" hidden="false" customHeight="false" outlineLevel="0" collapsed="false">
      <c r="A163" s="1" t="n">
        <v>162</v>
      </c>
      <c r="B163" s="1" t="s">
        <v>256</v>
      </c>
      <c r="C163" s="1" t="n">
        <v>20</v>
      </c>
      <c r="D163" s="1" t="n">
        <v>12</v>
      </c>
      <c r="E163" s="1" t="n">
        <v>10</v>
      </c>
      <c r="F163" s="1" t="n">
        <v>3</v>
      </c>
      <c r="H163" s="1" t="n">
        <v>3</v>
      </c>
      <c r="M163" s="1" t="n">
        <v>0.9</v>
      </c>
      <c r="N163" s="1" t="n">
        <v>1</v>
      </c>
      <c r="O163" s="1" t="n">
        <v>1</v>
      </c>
      <c r="P163" s="1" t="n">
        <v>1</v>
      </c>
      <c r="Q163" s="1" t="n">
        <v>1</v>
      </c>
      <c r="S163" s="1" t="s">
        <v>31</v>
      </c>
      <c r="T163" s="1" t="n">
        <f aca="false">$C163*$M163*$Q163-1.5*$D163*$N163</f>
        <v>0</v>
      </c>
      <c r="U163" s="1" t="n">
        <f aca="false">$E163*$O163-2*($F163*$P163+H163)</f>
        <v>-2</v>
      </c>
      <c r="V163" s="5" t="n">
        <f aca="false">IF($U163&lt;0,$U163*1.5,$U163*3)</f>
        <v>-3</v>
      </c>
      <c r="W163" s="1" t="n">
        <f aca="false">(G163+I163+K163)*2-(J163+L163)*3</f>
        <v>0</v>
      </c>
      <c r="X163" s="1" t="n">
        <f aca="false">T163+V163+W163</f>
        <v>-3</v>
      </c>
      <c r="Y163" s="2" t="n">
        <f aca="false">X163/(C163+D163*1.5+(E163+F163+H163+J163+L163)*3+(G163+I163+K163)*2)</f>
        <v>-0.0348837209302326</v>
      </c>
      <c r="Z163" s="1" t="str">
        <f aca="false">IF(S163="","",IF(S163="分","分",IF(X163=0,"分",IF(S163="攻",IF(X163&gt;0,"一致","不一致"),IF(X163&gt;=0,"不一致","一致")))))</f>
        <v>一致</v>
      </c>
      <c r="AA163" s="2" t="n">
        <f aca="false">IF(S163="","",ABS(Y163))</f>
        <v>0.0348837209302326</v>
      </c>
      <c r="AB163" s="1" t="n">
        <f aca="false">AC163-AD163</f>
        <v>2</v>
      </c>
      <c r="AC163" s="1" t="n">
        <v>4</v>
      </c>
      <c r="AD163" s="1" t="n">
        <v>2</v>
      </c>
    </row>
    <row r="164" customFormat="false" ht="12.8" hidden="false" customHeight="false" outlineLevel="0" collapsed="false">
      <c r="A164" s="1" t="n">
        <v>163</v>
      </c>
      <c r="B164" s="1" t="s">
        <v>257</v>
      </c>
      <c r="C164" s="1" t="n">
        <v>24</v>
      </c>
      <c r="D164" s="1" t="n">
        <v>11</v>
      </c>
      <c r="M164" s="24" t="n">
        <v>0.7</v>
      </c>
      <c r="N164" s="1" t="n">
        <v>1</v>
      </c>
      <c r="O164" s="1" t="n">
        <v>1</v>
      </c>
      <c r="P164" s="1" t="n">
        <v>1</v>
      </c>
      <c r="Q164" s="1" t="n">
        <v>1</v>
      </c>
      <c r="R164" s="1" t="s">
        <v>258</v>
      </c>
      <c r="S164" s="1" t="s">
        <v>31</v>
      </c>
      <c r="T164" s="1" t="n">
        <f aca="false">$C164*$M164*$Q164-1.5*$D164*$N164</f>
        <v>0.299999999999997</v>
      </c>
      <c r="U164" s="1" t="n">
        <f aca="false">$E164*$O164-2*($F164*$P164+H164)</f>
        <v>0</v>
      </c>
      <c r="V164" s="5" t="n">
        <f aca="false">IF($U164&lt;0,$U164*1.5,$U164*3)</f>
        <v>0</v>
      </c>
      <c r="W164" s="1" t="n">
        <f aca="false">(G164+I164+K164)*2-(J164+L164)*3</f>
        <v>0</v>
      </c>
      <c r="X164" s="1" t="n">
        <f aca="false">T164+V164+W164</f>
        <v>0.299999999999997</v>
      </c>
      <c r="Y164" s="2" t="n">
        <f aca="false">X164/(C164+D164*1.5+(E164+F164+H164+J164+L164)*3+(G164+I164+K164)*2)</f>
        <v>0.00740740740740734</v>
      </c>
      <c r="Z164" s="1" t="str">
        <f aca="false">IF(S164="","",IF(S164="分","分",IF(X164=0,"分",IF(S164="攻",IF(X164&gt;0,"一致","不一致"),IF(X164&gt;=0,"不一致","一致")))))</f>
        <v>不一致</v>
      </c>
      <c r="AA164" s="2" t="n">
        <f aca="false">IF(S164="","",ABS(Y164))</f>
        <v>0.00740740740740734</v>
      </c>
      <c r="AB164" s="1" t="n">
        <f aca="false">AC164-AD164</f>
        <v>1</v>
      </c>
      <c r="AC164" s="1" t="n">
        <v>4</v>
      </c>
      <c r="AD164" s="1" t="n">
        <v>3</v>
      </c>
    </row>
    <row r="165" customFormat="false" ht="12.8" hidden="false" customHeight="false" outlineLevel="0" collapsed="false">
      <c r="A165" s="1" t="n">
        <v>164</v>
      </c>
      <c r="B165" s="1" t="s">
        <v>259</v>
      </c>
      <c r="C165" s="13" t="n">
        <v>91</v>
      </c>
      <c r="D165" s="1" t="n">
        <v>109</v>
      </c>
      <c r="E165" s="1" t="n">
        <v>16</v>
      </c>
      <c r="F165" s="1" t="n">
        <v>3</v>
      </c>
      <c r="G165" s="1" t="n">
        <v>7</v>
      </c>
      <c r="H165" s="1" t="n">
        <v>9</v>
      </c>
      <c r="I165" s="1" t="n">
        <v>2</v>
      </c>
      <c r="J165" s="1" t="n">
        <v>1</v>
      </c>
      <c r="M165" s="1" t="n">
        <v>1</v>
      </c>
      <c r="N165" s="1" t="n">
        <v>0.9</v>
      </c>
      <c r="O165" s="1" t="n">
        <v>1</v>
      </c>
      <c r="P165" s="1" t="n">
        <v>1</v>
      </c>
      <c r="Q165" s="1" t="n">
        <v>1</v>
      </c>
      <c r="S165" s="1" t="s">
        <v>33</v>
      </c>
      <c r="T165" s="1" t="n">
        <f aca="false">$C165*$M165*$Q165-1.5*$D165*$N165</f>
        <v>-56.15</v>
      </c>
      <c r="U165" s="1" t="n">
        <f aca="false">$E165*$O165-2*($F165*$P165+H165)</f>
        <v>-8</v>
      </c>
      <c r="V165" s="5" t="n">
        <f aca="false">IF($U165&lt;0,$U165*1.5,$U165*3)</f>
        <v>-12</v>
      </c>
      <c r="W165" s="1" t="n">
        <f aca="false">(G165+I165+K165)*2-(J165+L165)*3</f>
        <v>15</v>
      </c>
      <c r="X165" s="1" t="n">
        <f aca="false">T165+V165+W165</f>
        <v>-53.15</v>
      </c>
      <c r="Y165" s="2" t="n">
        <f aca="false">X165/(C165+D165*1.5+(E165+F165+H165+J165+L165)*3+(G165+I165+K165)*2)</f>
        <v>-0.147844228094576</v>
      </c>
      <c r="Z165" s="1" t="str">
        <f aca="false">IF(S165="","",IF(S165="分","分",IF(X165=0,"分",IF(S165="攻",IF(X165&gt;0,"一致","不一致"),IF(X165&gt;=0,"不一致","一致")))))</f>
        <v>不一致</v>
      </c>
      <c r="AA165" s="2" t="n">
        <f aca="false">IF(S165="","",ABS(Y165))</f>
        <v>0.147844228094576</v>
      </c>
      <c r="AB165" s="1" t="n">
        <f aca="false">AC165-AD165</f>
        <v>1</v>
      </c>
      <c r="AC165" s="1" t="n">
        <v>4</v>
      </c>
      <c r="AD165" s="1" t="n">
        <v>3</v>
      </c>
    </row>
    <row r="166" customFormat="false" ht="12.8" hidden="false" customHeight="false" outlineLevel="0" collapsed="false">
      <c r="A166" s="1" t="n">
        <v>165</v>
      </c>
      <c r="B166" s="1" t="s">
        <v>260</v>
      </c>
      <c r="C166" s="1" t="n">
        <v>15</v>
      </c>
      <c r="D166" s="1" t="n">
        <v>15</v>
      </c>
      <c r="E166" s="1" t="n">
        <v>3</v>
      </c>
      <c r="M166" s="1" t="n">
        <v>1</v>
      </c>
      <c r="N166" s="1" t="n">
        <v>1</v>
      </c>
      <c r="O166" s="1" t="n">
        <v>1</v>
      </c>
      <c r="P166" s="1" t="n">
        <v>1</v>
      </c>
      <c r="Q166" s="1" t="n">
        <v>0.5</v>
      </c>
      <c r="R166" s="9" t="s">
        <v>161</v>
      </c>
      <c r="S166" s="1" t="s">
        <v>31</v>
      </c>
      <c r="T166" s="1" t="n">
        <f aca="false">$C166*$M166*$Q166-1.5*$D166*$N166</f>
        <v>-15</v>
      </c>
      <c r="U166" s="1" t="n">
        <f aca="false">$E166*$O166-2*($F166*$P166+H166)</f>
        <v>3</v>
      </c>
      <c r="V166" s="5" t="n">
        <f aca="false">IF($U166&lt;0,$U166*1.5,$U166*3)</f>
        <v>9</v>
      </c>
      <c r="W166" s="1" t="n">
        <f aca="false">(G166+I166+K166)*2-(J166+L166)*3</f>
        <v>0</v>
      </c>
      <c r="X166" s="1" t="n">
        <f aca="false">T166+V166+W166</f>
        <v>-6</v>
      </c>
      <c r="Y166" s="2" t="n">
        <f aca="false">X166/(C166+D166*1.5+(E166+F166+H166+J166+L166)*3+(G166+I166+K166)*2)</f>
        <v>-0.129032258064516</v>
      </c>
      <c r="Z166" s="1" t="str">
        <f aca="false">IF(S166="","",IF(S166="分","分",IF(X166=0,"分",IF(S166="攻",IF(X166&gt;0,"一致","不一致"),IF(X166&gt;=0,"不一致","一致")))))</f>
        <v>一致</v>
      </c>
      <c r="AA166" s="2" t="n">
        <f aca="false">IF(S166="","",ABS(Y166))</f>
        <v>0.129032258064516</v>
      </c>
      <c r="AB166" s="1" t="n">
        <f aca="false">AC166-AD166</f>
        <v>1</v>
      </c>
      <c r="AC166" s="1" t="n">
        <v>3</v>
      </c>
      <c r="AD166" s="1" t="n">
        <v>2</v>
      </c>
    </row>
    <row r="167" customFormat="false" ht="12.8" hidden="false" customHeight="false" outlineLevel="0" collapsed="false">
      <c r="A167" s="1" t="n">
        <v>166</v>
      </c>
      <c r="B167" s="1" t="s">
        <v>261</v>
      </c>
      <c r="C167" s="7" t="n">
        <v>24</v>
      </c>
      <c r="D167" s="1" t="n">
        <v>14</v>
      </c>
      <c r="E167" s="1" t="n">
        <v>5</v>
      </c>
      <c r="F167" s="1" t="n">
        <v>2</v>
      </c>
      <c r="I167" s="1" t="n">
        <v>1</v>
      </c>
      <c r="J167" s="1" t="n">
        <v>1</v>
      </c>
      <c r="M167" s="1" t="n">
        <v>1</v>
      </c>
      <c r="N167" s="1" t="n">
        <v>1</v>
      </c>
      <c r="O167" s="1" t="n">
        <v>0.75</v>
      </c>
      <c r="P167" s="1" t="n">
        <v>1</v>
      </c>
      <c r="Q167" s="1" t="n">
        <v>0.75</v>
      </c>
      <c r="R167" s="21" t="s">
        <v>124</v>
      </c>
      <c r="S167" s="1" t="s">
        <v>31</v>
      </c>
      <c r="T167" s="1" t="n">
        <f aca="false">$C167*$M167*$Q167-1.5*$D167*$N167</f>
        <v>-3</v>
      </c>
      <c r="U167" s="1" t="n">
        <f aca="false">$E167*$O167-2*($F167*$P167+H167)</f>
        <v>-0.25</v>
      </c>
      <c r="V167" s="5" t="n">
        <f aca="false">IF($U167&lt;0,$U167*1.5,$U167*3)</f>
        <v>-0.375</v>
      </c>
      <c r="W167" s="1" t="n">
        <f aca="false">(G167+I167+K167)*2-(J167+L167)*3</f>
        <v>-1</v>
      </c>
      <c r="X167" s="1" t="n">
        <f aca="false">T167+V167+W167</f>
        <v>-4.375</v>
      </c>
      <c r="Y167" s="2" t="n">
        <f aca="false">X167/(C167+D167*1.5+(E167+F167+H167+J167+L167)*3+(G167+I167+K167)*2)</f>
        <v>-0.0616197183098592</v>
      </c>
      <c r="Z167" s="1" t="str">
        <f aca="false">IF(S167="","",IF(S167="分","分",IF(X167=0,"分",IF(S167="攻",IF(X167&gt;0,"一致","不一致"),IF(X167&gt;=0,"不一致","一致")))))</f>
        <v>一致</v>
      </c>
      <c r="AA167" s="2" t="n">
        <f aca="false">IF(S167="","",ABS(Y167))</f>
        <v>0.0616197183098592</v>
      </c>
      <c r="AB167" s="1" t="n">
        <f aca="false">AC167-AD167</f>
        <v>0</v>
      </c>
      <c r="AC167" s="1" t="n">
        <v>3</v>
      </c>
      <c r="AD167" s="1" t="n">
        <v>3</v>
      </c>
    </row>
    <row r="168" customFormat="false" ht="12.8" hidden="false" customHeight="false" outlineLevel="0" collapsed="false">
      <c r="A168" s="1" t="n">
        <v>167</v>
      </c>
      <c r="B168" s="1" t="s">
        <v>262</v>
      </c>
      <c r="C168" s="1" t="n">
        <v>18</v>
      </c>
      <c r="D168" s="1" t="n">
        <v>7</v>
      </c>
      <c r="E168" s="1" t="n">
        <v>6</v>
      </c>
      <c r="F168" s="1" t="n">
        <v>1</v>
      </c>
      <c r="H168" s="1" t="n">
        <v>3</v>
      </c>
      <c r="M168" s="24" t="n">
        <v>0.8</v>
      </c>
      <c r="N168" s="1" t="n">
        <v>1</v>
      </c>
      <c r="O168" s="1" t="n">
        <v>0.75</v>
      </c>
      <c r="P168" s="1" t="n">
        <v>1</v>
      </c>
      <c r="Q168" s="1" t="n">
        <v>0.75</v>
      </c>
      <c r="R168" s="21" t="s">
        <v>263</v>
      </c>
      <c r="S168" s="1" t="s">
        <v>33</v>
      </c>
      <c r="T168" s="1" t="n">
        <f aca="false">$C168*$M168*$Q168-1.5*$D168*$N168</f>
        <v>0.300000000000001</v>
      </c>
      <c r="U168" s="1" t="n">
        <f aca="false">$E168*$O168-2*($F168*$P168+H168)</f>
        <v>-3.5</v>
      </c>
      <c r="V168" s="5" t="n">
        <f aca="false">IF($U168&lt;0,$U168*1.5,$U168*3)</f>
        <v>-5.25</v>
      </c>
      <c r="W168" s="1" t="n">
        <f aca="false">(G168+I168+K168)*2-(J168+L168)*3</f>
        <v>0</v>
      </c>
      <c r="X168" s="1" t="n">
        <f aca="false">T168+V168+W168</f>
        <v>-4.95</v>
      </c>
      <c r="Y168" s="2" t="n">
        <f aca="false">X168/(C168+D168*1.5+(E168+F168+H168+J168+L168)*3+(G168+I168+K168)*2)</f>
        <v>-0.0846153846153846</v>
      </c>
      <c r="Z168" s="1" t="str">
        <f aca="false">IF(S168="","",IF(S168="分","分",IF(X168=0,"分",IF(S168="攻",IF(X168&gt;0,"一致","不一致"),IF(X168&gt;=0,"不一致","一致")))))</f>
        <v>不一致</v>
      </c>
      <c r="AA168" s="2" t="n">
        <f aca="false">IF(S168="","",ABS(Y168))</f>
        <v>0.0846153846153846</v>
      </c>
      <c r="AB168" s="1" t="n">
        <f aca="false">AC168-AD168</f>
        <v>0</v>
      </c>
      <c r="AC168" s="1" t="n">
        <v>2</v>
      </c>
      <c r="AD168" s="1" t="n">
        <v>2</v>
      </c>
    </row>
    <row r="169" customFormat="false" ht="12.8" hidden="false" customHeight="false" outlineLevel="0" collapsed="false">
      <c r="A169" s="1" t="n">
        <v>168</v>
      </c>
      <c r="B169" s="1" t="s">
        <v>264</v>
      </c>
      <c r="C169" s="1" t="n">
        <v>12</v>
      </c>
      <c r="D169" s="1" t="n">
        <v>14</v>
      </c>
      <c r="E169" s="1" t="n">
        <v>5</v>
      </c>
      <c r="F169" s="1" t="n">
        <v>3</v>
      </c>
      <c r="H169" s="1" t="n">
        <v>2</v>
      </c>
      <c r="I169" s="1" t="n">
        <v>1</v>
      </c>
      <c r="M169" s="12" t="n">
        <v>1.2</v>
      </c>
      <c r="N169" s="1" t="n">
        <v>0.6</v>
      </c>
      <c r="O169" s="1" t="n">
        <v>1</v>
      </c>
      <c r="P169" s="1" t="n">
        <v>1</v>
      </c>
      <c r="Q169" s="1" t="n">
        <v>1</v>
      </c>
      <c r="R169" s="1" t="s">
        <v>265</v>
      </c>
      <c r="S169" s="1" t="s">
        <v>31</v>
      </c>
      <c r="T169" s="1" t="n">
        <f aca="false">$C169*$M169*$Q169-1.5*$D169*$N169</f>
        <v>1.8</v>
      </c>
      <c r="U169" s="1" t="n">
        <f aca="false">$E169*$O169-2*($F169*$P169+H169)</f>
        <v>-5</v>
      </c>
      <c r="V169" s="5" t="n">
        <f aca="false">IF($U169&lt;0,$U169*1.5,$U169*3)</f>
        <v>-7.5</v>
      </c>
      <c r="W169" s="1" t="n">
        <f aca="false">(G169+I169+K169)*2-(J169+L169)*3</f>
        <v>2</v>
      </c>
      <c r="X169" s="1" t="n">
        <f aca="false">T169+V169+W169</f>
        <v>-3.7</v>
      </c>
      <c r="Y169" s="2" t="n">
        <f aca="false">X169/(C169+D169*1.5+(E169+F169+H169+J169+L169)*3+(G169+I169+K169)*2)</f>
        <v>-0.0569230769230769</v>
      </c>
      <c r="Z169" s="1" t="str">
        <f aca="false">IF(S169="","",IF(S169="分","分",IF(X169=0,"分",IF(S169="攻",IF(X169&gt;0,"一致","不一致"),IF(X169&gt;=0,"不一致","一致")))))</f>
        <v>一致</v>
      </c>
      <c r="AA169" s="2" t="n">
        <f aca="false">IF(S169="","",ABS(Y169))</f>
        <v>0.0569230769230769</v>
      </c>
      <c r="AB169" s="1" t="n">
        <f aca="false">AC169-AD169</f>
        <v>3</v>
      </c>
      <c r="AC169" s="1" t="n">
        <v>4</v>
      </c>
      <c r="AD169" s="1" t="n">
        <v>1</v>
      </c>
    </row>
    <row r="170" customFormat="false" ht="12.8" hidden="false" customHeight="false" outlineLevel="0" collapsed="false">
      <c r="A170" s="1" t="n">
        <v>169</v>
      </c>
      <c r="B170" s="1" t="s">
        <v>266</v>
      </c>
      <c r="C170" s="1" t="n">
        <v>43</v>
      </c>
      <c r="D170" s="1" t="n">
        <v>24</v>
      </c>
      <c r="E170" s="1" t="n">
        <v>30</v>
      </c>
      <c r="F170" s="1" t="n">
        <v>29</v>
      </c>
      <c r="G170" s="1" t="n">
        <v>1</v>
      </c>
      <c r="H170" s="1" t="n">
        <v>9</v>
      </c>
      <c r="I170" s="1" t="n">
        <v>3</v>
      </c>
      <c r="M170" s="1" t="n">
        <v>1</v>
      </c>
      <c r="N170" s="1" t="n">
        <v>1.2</v>
      </c>
      <c r="O170" s="1" t="n">
        <v>1</v>
      </c>
      <c r="P170" s="1" t="n">
        <v>1</v>
      </c>
      <c r="Q170" s="1" t="n">
        <v>0.75</v>
      </c>
      <c r="R170" s="20" t="s">
        <v>267</v>
      </c>
      <c r="S170" s="1" t="s">
        <v>31</v>
      </c>
      <c r="T170" s="1" t="n">
        <f aca="false">$C170*$M170*$Q170-1.5*$D170*$N170</f>
        <v>-10.95</v>
      </c>
      <c r="U170" s="1" t="n">
        <f aca="false">$E170*$O170-2*($F170*$P170+H170)</f>
        <v>-46</v>
      </c>
      <c r="V170" s="5" t="n">
        <f aca="false">IF($U170&lt;0,$U170*1.5,$U170*3)</f>
        <v>-69</v>
      </c>
      <c r="W170" s="1" t="n">
        <f aca="false">(G170+I170+K170)*2-(J170+L170)*3</f>
        <v>8</v>
      </c>
      <c r="X170" s="1" t="n">
        <f aca="false">T170+V170+W170</f>
        <v>-71.95</v>
      </c>
      <c r="Y170" s="2" t="n">
        <f aca="false">X170/(C170+D170*1.5+(E170+F170+H170+J170+L170)*3+(G170+I170+K170)*2)</f>
        <v>-0.247250859106529</v>
      </c>
      <c r="Z170" s="1" t="str">
        <f aca="false">IF(S170="","",IF(S170="分","分",IF(X170=0,"分",IF(S170="攻",IF(X170&gt;0,"一致","不一致"),IF(X170&gt;=0,"不一致","一致")))))</f>
        <v>一致</v>
      </c>
      <c r="AA170" s="2" t="n">
        <f aca="false">IF(S170="","",ABS(Y170))</f>
        <v>0.247250859106529</v>
      </c>
      <c r="AB170" s="1" t="n">
        <f aca="false">AC170-AD170</f>
        <v>-1</v>
      </c>
      <c r="AC170" s="1" t="n">
        <v>4</v>
      </c>
      <c r="AD170" s="1" t="n">
        <v>5</v>
      </c>
    </row>
    <row r="171" customFormat="false" ht="12.8" hidden="false" customHeight="false" outlineLevel="0" collapsed="false">
      <c r="A171" s="1" t="n">
        <v>170</v>
      </c>
      <c r="B171" s="1" t="s">
        <v>268</v>
      </c>
      <c r="C171" s="1" t="n">
        <v>27</v>
      </c>
      <c r="D171" s="1" t="n">
        <v>24</v>
      </c>
      <c r="E171" s="1" t="n">
        <v>1</v>
      </c>
      <c r="G171" s="1" t="n">
        <v>1</v>
      </c>
      <c r="M171" s="1" t="n">
        <v>1</v>
      </c>
      <c r="N171" s="1" t="n">
        <v>1</v>
      </c>
      <c r="O171" s="1" t="n">
        <v>1</v>
      </c>
      <c r="P171" s="1" t="n">
        <v>1</v>
      </c>
      <c r="Q171" s="1" t="n">
        <v>1</v>
      </c>
      <c r="R171" s="1" t="s">
        <v>269</v>
      </c>
      <c r="S171" s="1" t="s">
        <v>31</v>
      </c>
      <c r="T171" s="1" t="n">
        <f aca="false">$C171*$M171*$Q171-1.5*$D171*$N171</f>
        <v>-9</v>
      </c>
      <c r="U171" s="1" t="n">
        <f aca="false">$E171*$O171-2*($F171*$P171+H171)</f>
        <v>1</v>
      </c>
      <c r="V171" s="5" t="n">
        <f aca="false">IF($U171&lt;0,$U171*1.5,$U171*3)</f>
        <v>3</v>
      </c>
      <c r="W171" s="1" t="n">
        <f aca="false">(G171+I171+K171)*2-(J171+L171)*3</f>
        <v>2</v>
      </c>
      <c r="X171" s="1" t="n">
        <f aca="false">T171+V171+W171</f>
        <v>-4</v>
      </c>
      <c r="Y171" s="2" t="n">
        <f aca="false">X171/(C171+D171*1.5+(E171+F171+H171+J171+L171)*3+(G171+I171+K171)*2)</f>
        <v>-0.0588235294117647</v>
      </c>
      <c r="Z171" s="1" t="str">
        <f aca="false">IF(S171="","",IF(S171="分","分",IF(X171=0,"分",IF(S171="攻",IF(X171&gt;0,"一致","不一致"),IF(X171&gt;=0,"不一致","一致")))))</f>
        <v>一致</v>
      </c>
      <c r="AA171" s="2" t="n">
        <f aca="false">IF(S171="","",ABS(Y171))</f>
        <v>0.0588235294117647</v>
      </c>
      <c r="AB171" s="1" t="n">
        <f aca="false">AC171-AD171</f>
        <v>2</v>
      </c>
      <c r="AC171" s="1" t="n">
        <v>4</v>
      </c>
      <c r="AD171" s="1" t="n">
        <v>2</v>
      </c>
    </row>
    <row r="172" customFormat="false" ht="12.8" hidden="false" customHeight="false" outlineLevel="0" collapsed="false">
      <c r="A172" s="1" t="n">
        <v>171</v>
      </c>
      <c r="B172" s="1" t="s">
        <v>270</v>
      </c>
      <c r="C172" s="1" t="n">
        <v>36</v>
      </c>
      <c r="D172" s="1" t="n">
        <v>21</v>
      </c>
      <c r="E172" s="1" t="n">
        <v>15</v>
      </c>
      <c r="F172" s="1" t="n">
        <v>13</v>
      </c>
      <c r="G172" s="1" t="n">
        <v>10</v>
      </c>
      <c r="H172" s="1" t="n">
        <v>3</v>
      </c>
      <c r="I172" s="1" t="n">
        <v>1</v>
      </c>
      <c r="M172" s="1" t="n">
        <v>1.2</v>
      </c>
      <c r="N172" s="1" t="n">
        <v>1</v>
      </c>
      <c r="O172" s="1" t="n">
        <v>0.75</v>
      </c>
      <c r="P172" s="1" t="n">
        <v>1</v>
      </c>
      <c r="Q172" s="1" t="n">
        <v>0.75</v>
      </c>
      <c r="R172" s="21" t="s">
        <v>271</v>
      </c>
      <c r="S172" s="1" t="s">
        <v>33</v>
      </c>
      <c r="T172" s="1" t="n">
        <f aca="false">$C172*$M172*$Q172-1.5*$D172*$N172</f>
        <v>0.899999999999999</v>
      </c>
      <c r="U172" s="1" t="n">
        <f aca="false">$E172*$O172-2*($F172*$P172+H172)</f>
        <v>-20.75</v>
      </c>
      <c r="V172" s="5" t="n">
        <f aca="false">IF($U172&lt;0,$U172*1.5,$U172*3)</f>
        <v>-31.125</v>
      </c>
      <c r="W172" s="1" t="n">
        <f aca="false">(G172+I172+K172)*2-(J172+L172)*3</f>
        <v>22</v>
      </c>
      <c r="X172" s="1" t="n">
        <f aca="false">T172+V172+W172</f>
        <v>-8.225</v>
      </c>
      <c r="Y172" s="2" t="n">
        <f aca="false">X172/(C172+D172*1.5+(E172+F172+H172+J172+L172)*3+(G172+I172+K172)*2)</f>
        <v>-0.0450684931506849</v>
      </c>
      <c r="Z172" s="1" t="str">
        <f aca="false">IF(S172="","",IF(S172="分","分",IF(X172=0,"分",IF(S172="攻",IF(X172&gt;0,"一致","不一致"),IF(X172&gt;=0,"不一致","一致")))))</f>
        <v>不一致</v>
      </c>
      <c r="AA172" s="2" t="n">
        <f aca="false">IF(S172="","",ABS(Y172))</f>
        <v>0.0450684931506849</v>
      </c>
      <c r="AB172" s="1" t="n">
        <f aca="false">AC172-AD172</f>
        <v>2</v>
      </c>
      <c r="AC172" s="1" t="n">
        <v>5</v>
      </c>
      <c r="AD172" s="1" t="n">
        <v>3</v>
      </c>
    </row>
    <row r="173" customFormat="false" ht="12.8" hidden="false" customHeight="false" outlineLevel="0" collapsed="false">
      <c r="A173" s="1" t="n">
        <v>172</v>
      </c>
      <c r="B173" s="1" t="s">
        <v>272</v>
      </c>
      <c r="C173" s="1" t="n">
        <v>12</v>
      </c>
      <c r="D173" s="1" t="n">
        <v>8.5</v>
      </c>
      <c r="E173" s="1" t="n">
        <v>8</v>
      </c>
      <c r="F173" s="1" t="n">
        <v>3</v>
      </c>
      <c r="H173" s="1" t="n">
        <v>1</v>
      </c>
      <c r="M173" s="15" t="n">
        <v>0.9</v>
      </c>
      <c r="N173" s="12" t="n">
        <v>1.3</v>
      </c>
      <c r="O173" s="1" t="n">
        <v>1</v>
      </c>
      <c r="P173" s="1" t="n">
        <v>1</v>
      </c>
      <c r="Q173" s="1" t="n">
        <v>1</v>
      </c>
      <c r="R173" s="23" t="s">
        <v>273</v>
      </c>
      <c r="S173" s="1" t="s">
        <v>31</v>
      </c>
      <c r="T173" s="1" t="n">
        <f aca="false">$C173*$M173*$Q173-1.5*$D173*$N173</f>
        <v>-5.775</v>
      </c>
      <c r="U173" s="1" t="n">
        <f aca="false">$E173*$O173-2*($F173*$P173+H173)</f>
        <v>0</v>
      </c>
      <c r="V173" s="5" t="n">
        <f aca="false">IF($U173&lt;0,$U173*1.5,$U173*3)</f>
        <v>0</v>
      </c>
      <c r="W173" s="1" t="n">
        <f aca="false">(G173+I173+K173)*2-(J173+L173)*3</f>
        <v>0</v>
      </c>
      <c r="X173" s="1" t="n">
        <f aca="false">T173+V173+W173</f>
        <v>-5.775</v>
      </c>
      <c r="Y173" s="2" t="n">
        <f aca="false">X173/(C173+D173*1.5+(E173+F173+H173+J173+L173)*3+(G173+I173+K173)*2)</f>
        <v>-0.0950617283950617</v>
      </c>
      <c r="Z173" s="1" t="str">
        <f aca="false">IF(S173="","",IF(S173="分","分",IF(X173=0,"分",IF(S173="攻",IF(X173&gt;0,"一致","不一致"),IF(X173&gt;=0,"不一致","一致")))))</f>
        <v>一致</v>
      </c>
      <c r="AA173" s="2" t="n">
        <f aca="false">IF(S173="","",ABS(Y173))</f>
        <v>0.0950617283950617</v>
      </c>
      <c r="AB173" s="1" t="n">
        <f aca="false">AC173-AD173</f>
        <v>-2</v>
      </c>
      <c r="AC173" s="1" t="n">
        <v>3</v>
      </c>
      <c r="AD173" s="1" t="n">
        <v>5</v>
      </c>
    </row>
    <row r="174" customFormat="false" ht="12.8" hidden="false" customHeight="false" outlineLevel="0" collapsed="false">
      <c r="A174" s="1" t="n">
        <v>173</v>
      </c>
      <c r="B174" s="1" t="s">
        <v>274</v>
      </c>
      <c r="C174" s="1" t="n">
        <v>14</v>
      </c>
      <c r="D174" s="1" t="n">
        <v>8.5</v>
      </c>
      <c r="E174" s="1" t="n">
        <v>5</v>
      </c>
      <c r="F174" s="1" t="n">
        <v>2</v>
      </c>
      <c r="H174" s="1" t="n">
        <v>1</v>
      </c>
      <c r="I174" s="1" t="n">
        <v>1</v>
      </c>
      <c r="M174" s="1" t="n">
        <v>1</v>
      </c>
      <c r="N174" s="1" t="n">
        <v>1.1</v>
      </c>
      <c r="O174" s="1" t="n">
        <v>1</v>
      </c>
      <c r="P174" s="1" t="n">
        <v>1</v>
      </c>
      <c r="Q174" s="1" t="n">
        <v>1</v>
      </c>
      <c r="S174" s="1" t="s">
        <v>33</v>
      </c>
      <c r="T174" s="1" t="n">
        <f aca="false">$C174*$M174*$Q174-1.5*$D174*$N174</f>
        <v>-0.0250000000000004</v>
      </c>
      <c r="U174" s="1" t="n">
        <f aca="false">$E174*$O174-2*($F174*$P174+H174)</f>
        <v>-1</v>
      </c>
      <c r="V174" s="5" t="n">
        <f aca="false">IF($U174&lt;0,$U174*1.5,$U174*3)</f>
        <v>-1.5</v>
      </c>
      <c r="W174" s="1" t="n">
        <f aca="false">(G174+I174+K174)*2-(J174+L174)*3</f>
        <v>2</v>
      </c>
      <c r="X174" s="1" t="n">
        <f aca="false">T174+V174+W174</f>
        <v>0.475</v>
      </c>
      <c r="Y174" s="2" t="n">
        <f aca="false">X174/(C174+D174*1.5+(E174+F174+H174+J174+L174)*3+(G174+I174+K174)*2)</f>
        <v>0.00900473933649289</v>
      </c>
      <c r="Z174" s="1" t="str">
        <f aca="false">IF(S174="","",IF(S174="分","分",IF(X174=0,"分",IF(S174="攻",IF(X174&gt;0,"一致","不一致"),IF(X174&gt;=0,"不一致","一致")))))</f>
        <v>一致</v>
      </c>
      <c r="AA174" s="2" t="n">
        <f aca="false">IF(S174="","",ABS(Y174))</f>
        <v>0.00900473933649289</v>
      </c>
      <c r="AB174" s="1" t="n">
        <f aca="false">AC174-AD174</f>
        <v>2</v>
      </c>
      <c r="AC174" s="1" t="n">
        <v>5</v>
      </c>
      <c r="AD174" s="1" t="n">
        <v>3</v>
      </c>
    </row>
    <row r="175" customFormat="false" ht="12.8" hidden="false" customHeight="false" outlineLevel="0" collapsed="false">
      <c r="A175" s="1" t="n">
        <v>174</v>
      </c>
      <c r="B175" s="1" t="n">
        <v>14</v>
      </c>
      <c r="C175" s="13" t="n">
        <v>9</v>
      </c>
      <c r="D175" s="1" t="n">
        <v>10</v>
      </c>
      <c r="M175" s="12" t="n">
        <v>1.2</v>
      </c>
      <c r="N175" s="1" t="n">
        <v>0.9</v>
      </c>
      <c r="O175" s="1" t="n">
        <v>1</v>
      </c>
      <c r="P175" s="1" t="n">
        <v>1</v>
      </c>
      <c r="Q175" s="1" t="n">
        <v>1</v>
      </c>
      <c r="R175" s="1" t="s">
        <v>275</v>
      </c>
      <c r="S175" s="1" t="s">
        <v>33</v>
      </c>
      <c r="T175" s="1" t="n">
        <f aca="false">$C175*$M175*$Q175-1.5*$D175*$N175</f>
        <v>-2.7</v>
      </c>
      <c r="U175" s="1" t="n">
        <f aca="false">$E175*$O175-2*($F175*$P175+H175)</f>
        <v>0</v>
      </c>
      <c r="V175" s="5" t="n">
        <f aca="false">IF($U175&lt;0,$U175*1.5,$U175*3)</f>
        <v>0</v>
      </c>
      <c r="W175" s="1" t="n">
        <f aca="false">(G175+I175+K175)*2-(J175+L175)*3</f>
        <v>0</v>
      </c>
      <c r="X175" s="1" t="n">
        <f aca="false">T175+V175+W175</f>
        <v>-2.7</v>
      </c>
      <c r="Y175" s="2" t="n">
        <f aca="false">X175/(C175+D175*1.5+(E175+F175+H175+J175+L175)*3+(G175+I175+K175)*2)</f>
        <v>-0.1125</v>
      </c>
      <c r="Z175" s="1" t="str">
        <f aca="false">IF(S175="","",IF(S175="分","分",IF(X175=0,"分",IF(S175="攻",IF(X175&gt;0,"一致","不一致"),IF(X175&gt;=0,"不一致","一致")))))</f>
        <v>不一致</v>
      </c>
      <c r="AA175" s="2" t="n">
        <f aca="false">IF(S175="","",ABS(Y175))</f>
        <v>0.1125</v>
      </c>
      <c r="AB175" s="1" t="n">
        <f aca="false">AC175-AD175</f>
        <v>3</v>
      </c>
      <c r="AC175" s="1" t="n">
        <v>5</v>
      </c>
      <c r="AD175" s="1" t="n">
        <v>2</v>
      </c>
    </row>
    <row r="176" customFormat="false" ht="12.8" hidden="false" customHeight="false" outlineLevel="0" collapsed="false">
      <c r="A176" s="1" t="n">
        <v>175</v>
      </c>
      <c r="B176" s="1" t="s">
        <v>276</v>
      </c>
      <c r="C176" s="1" t="n">
        <v>12</v>
      </c>
      <c r="D176" s="1" t="n">
        <v>7</v>
      </c>
      <c r="F176" s="1" t="n">
        <v>2</v>
      </c>
      <c r="M176" s="12" t="n">
        <v>1.1</v>
      </c>
      <c r="N176" s="1" t="n">
        <v>0.9</v>
      </c>
      <c r="O176" s="1" t="n">
        <v>1</v>
      </c>
      <c r="P176" s="1" t="n">
        <v>1</v>
      </c>
      <c r="Q176" s="1" t="n">
        <v>1</v>
      </c>
      <c r="R176" s="1" t="s">
        <v>277</v>
      </c>
      <c r="S176" s="1" t="s">
        <v>31</v>
      </c>
      <c r="T176" s="1" t="n">
        <f aca="false">$C176*$M176*$Q176-1.5*$D176*$N176</f>
        <v>3.75</v>
      </c>
      <c r="U176" s="1" t="n">
        <f aca="false">$E176*$O176-2*($F176*$P176+H176)</f>
        <v>-4</v>
      </c>
      <c r="V176" s="5" t="n">
        <f aca="false">IF($U176&lt;0,$U176*1.5,$U176*3)</f>
        <v>-6</v>
      </c>
      <c r="W176" s="1" t="n">
        <f aca="false">(G176+I176+K176)*2-(J176+L176)*3</f>
        <v>0</v>
      </c>
      <c r="X176" s="1" t="n">
        <f aca="false">T176+V176+W176</f>
        <v>-2.25</v>
      </c>
      <c r="Y176" s="2" t="n">
        <f aca="false">X176/(C176+D176*1.5+(E176+F176+H176+J176+L176)*3+(G176+I176+K176)*2)</f>
        <v>-0.0789473684210526</v>
      </c>
      <c r="Z176" s="1" t="str">
        <f aca="false">IF(S176="","",IF(S176="分","分",IF(X176=0,"分",IF(S176="攻",IF(X176&gt;0,"一致","不一致"),IF(X176&gt;=0,"不一致","一致")))))</f>
        <v>一致</v>
      </c>
      <c r="AA176" s="2" t="n">
        <f aca="false">IF(S176="","",ABS(Y176))</f>
        <v>0.0789473684210526</v>
      </c>
      <c r="AB176" s="1" t="n">
        <f aca="false">AC176-AD176</f>
        <v>3</v>
      </c>
      <c r="AC176" s="1" t="n">
        <v>5</v>
      </c>
      <c r="AD176" s="1" t="n">
        <v>2</v>
      </c>
    </row>
    <row r="177" customFormat="false" ht="12.8" hidden="false" customHeight="false" outlineLevel="0" collapsed="false">
      <c r="A177" s="1" t="n">
        <v>176</v>
      </c>
      <c r="B177" s="1" t="s">
        <v>278</v>
      </c>
      <c r="C177" s="1" t="n">
        <v>16</v>
      </c>
      <c r="D177" s="1" t="n">
        <v>13</v>
      </c>
      <c r="E177" s="1" t="n">
        <v>6</v>
      </c>
      <c r="F177" s="1" t="n">
        <v>3</v>
      </c>
      <c r="M177" s="1" t="n">
        <v>1</v>
      </c>
      <c r="N177" s="1" t="n">
        <v>0.9</v>
      </c>
      <c r="O177" s="1" t="n">
        <v>1</v>
      </c>
      <c r="P177" s="1" t="n">
        <v>1</v>
      </c>
      <c r="Q177" s="1" t="n">
        <v>1</v>
      </c>
      <c r="R177" s="1" t="s">
        <v>279</v>
      </c>
      <c r="S177" s="1" t="s">
        <v>31</v>
      </c>
      <c r="T177" s="1" t="n">
        <f aca="false">$C177*$M177*$Q177-1.5*$D177*$N177</f>
        <v>-1.55</v>
      </c>
      <c r="U177" s="1" t="n">
        <f aca="false">$E177*$O177-2*($F177*$P177+H177)</f>
        <v>0</v>
      </c>
      <c r="V177" s="5" t="n">
        <f aca="false">IF($U177&lt;0,$U177*1.5,$U177*3)</f>
        <v>0</v>
      </c>
      <c r="W177" s="1" t="n">
        <f aca="false">(G177+I177+K177)*2-(J177+L177)*3</f>
        <v>0</v>
      </c>
      <c r="X177" s="1" t="n">
        <f aca="false">T177+V177+W177</f>
        <v>-1.55</v>
      </c>
      <c r="Y177" s="2" t="n">
        <f aca="false">X177/(C177+D177*1.5+(E177+F177+H177+J177+L177)*3+(G177+I177+K177)*2)</f>
        <v>-0.0248</v>
      </c>
      <c r="Z177" s="1" t="str">
        <f aca="false">IF(S177="","",IF(S177="分","分",IF(X177=0,"分",IF(S177="攻",IF(X177&gt;0,"一致","不一致"),IF(X177&gt;=0,"不一致","一致")))))</f>
        <v>一致</v>
      </c>
      <c r="AA177" s="2" t="n">
        <f aca="false">IF(S177="","",ABS(Y177))</f>
        <v>0.0248</v>
      </c>
      <c r="AB177" s="1" t="n">
        <f aca="false">AC177-AD177</f>
        <v>0</v>
      </c>
      <c r="AC177" s="1" t="n">
        <v>3</v>
      </c>
      <c r="AD177" s="1" t="n">
        <v>3</v>
      </c>
    </row>
    <row r="178" customFormat="false" ht="12.8" hidden="false" customHeight="false" outlineLevel="0" collapsed="false">
      <c r="A178" s="1" t="n">
        <v>177</v>
      </c>
      <c r="B178" s="1" t="s">
        <v>280</v>
      </c>
      <c r="C178" s="1" t="n">
        <v>16</v>
      </c>
      <c r="D178" s="1" t="n">
        <v>10</v>
      </c>
      <c r="E178" s="1" t="n">
        <v>1</v>
      </c>
      <c r="G178" s="1" t="n">
        <v>2</v>
      </c>
      <c r="M178" s="1" t="n">
        <v>1</v>
      </c>
      <c r="N178" s="1" t="n">
        <v>1.1</v>
      </c>
      <c r="O178" s="1" t="n">
        <v>1</v>
      </c>
      <c r="P178" s="1" t="n">
        <v>1</v>
      </c>
      <c r="Q178" s="1" t="n">
        <v>0.5</v>
      </c>
      <c r="R178" s="9" t="s">
        <v>281</v>
      </c>
      <c r="S178" s="1" t="s">
        <v>31</v>
      </c>
      <c r="T178" s="1" t="n">
        <f aca="false">$C178*$M178*$Q178-1.5*$D178*$N178</f>
        <v>-8.5</v>
      </c>
      <c r="U178" s="1" t="n">
        <f aca="false">$E178*$O178-2*($F178*$P178+H178)</f>
        <v>1</v>
      </c>
      <c r="V178" s="5" t="n">
        <f aca="false">IF($U178&lt;0,$U178*1.5,$U178*3)</f>
        <v>3</v>
      </c>
      <c r="W178" s="1" t="n">
        <f aca="false">(G178+I178+K178)*2-(J178+L178)*3</f>
        <v>4</v>
      </c>
      <c r="X178" s="1" t="n">
        <f aca="false">T178+V178+W178</f>
        <v>-1.5</v>
      </c>
      <c r="Y178" s="2" t="n">
        <f aca="false">X178/(C178+D178*1.5+(E178+F178+H178+J178+L178)*3+(G178+I178+K178)*2)</f>
        <v>-0.0394736842105263</v>
      </c>
      <c r="Z178" s="1" t="str">
        <f aca="false">IF(S178="","",IF(S178="分","分",IF(X178=0,"分",IF(S178="攻",IF(X178&gt;0,"一致","不一致"),IF(X178&gt;=0,"不一致","一致")))))</f>
        <v>一致</v>
      </c>
      <c r="AA178" s="2" t="n">
        <f aca="false">IF(S178="","",ABS(Y178))</f>
        <v>0.0394736842105263</v>
      </c>
      <c r="AB178" s="1" t="n">
        <f aca="false">AC178-AD178</f>
        <v>1</v>
      </c>
      <c r="AC178" s="1" t="n">
        <v>4</v>
      </c>
      <c r="AD178" s="1" t="n">
        <v>3</v>
      </c>
    </row>
    <row r="179" customFormat="false" ht="12.8" hidden="false" customHeight="false" outlineLevel="0" collapsed="false">
      <c r="A179" s="1" t="n">
        <v>178</v>
      </c>
      <c r="B179" s="1" t="s">
        <v>282</v>
      </c>
      <c r="C179" s="1" t="n">
        <v>8</v>
      </c>
      <c r="D179" s="1" t="n">
        <v>8</v>
      </c>
      <c r="E179" s="1" t="n">
        <v>1</v>
      </c>
      <c r="M179" s="1" t="n">
        <v>1.2</v>
      </c>
      <c r="N179" s="1" t="n">
        <v>1</v>
      </c>
      <c r="O179" s="1" t="n">
        <v>1</v>
      </c>
      <c r="P179" s="1" t="n">
        <v>1</v>
      </c>
      <c r="Q179" s="1" t="n">
        <v>1</v>
      </c>
      <c r="R179" s="1" t="s">
        <v>283</v>
      </c>
      <c r="S179" s="1" t="s">
        <v>33</v>
      </c>
      <c r="T179" s="1" t="n">
        <f aca="false">$C179*$M179*$Q179-1.5*$D179*$N179</f>
        <v>-2.4</v>
      </c>
      <c r="U179" s="1" t="n">
        <f aca="false">$E179*$O179-2*($F179*$P179+H179)</f>
        <v>1</v>
      </c>
      <c r="V179" s="5" t="n">
        <f aca="false">IF($U179&lt;0,$U179*1.5,$U179*3)</f>
        <v>3</v>
      </c>
      <c r="W179" s="1" t="n">
        <f aca="false">(G179+I179+K179)*2-(J179+L179)*3</f>
        <v>0</v>
      </c>
      <c r="X179" s="1" t="n">
        <f aca="false">T179+V179+W179</f>
        <v>0.6</v>
      </c>
      <c r="Y179" s="2" t="n">
        <f aca="false">X179/(C179+D179*1.5+(E179+F179+H179+J179+L179)*3+(G179+I179+K179)*2)</f>
        <v>0.0260869565217391</v>
      </c>
      <c r="Z179" s="1" t="str">
        <f aca="false">IF(S179="","",IF(S179="分","分",IF(X179=0,"分",IF(S179="攻",IF(X179&gt;0,"一致","不一致"),IF(X179&gt;=0,"不一致","一致")))))</f>
        <v>一致</v>
      </c>
      <c r="AA179" s="2" t="n">
        <f aca="false">IF(S179="","",ABS(Y179))</f>
        <v>0.0260869565217391</v>
      </c>
      <c r="AB179" s="1" t="n">
        <f aca="false">AC179-AD179</f>
        <v>2</v>
      </c>
      <c r="AC179" s="1" t="n">
        <v>5</v>
      </c>
      <c r="AD179" s="1" t="n">
        <v>3</v>
      </c>
    </row>
    <row r="180" customFormat="false" ht="12.8" hidden="false" customHeight="false" outlineLevel="0" collapsed="false">
      <c r="A180" s="1" t="n">
        <v>179</v>
      </c>
      <c r="B180" s="1" t="s">
        <v>284</v>
      </c>
      <c r="C180" s="1" t="n">
        <v>23</v>
      </c>
      <c r="D180" s="1" t="n">
        <v>16</v>
      </c>
      <c r="E180" s="1" t="n">
        <v>3</v>
      </c>
      <c r="F180" s="1" t="n">
        <v>2</v>
      </c>
      <c r="H180" s="1" t="n">
        <v>1</v>
      </c>
      <c r="M180" s="1" t="n">
        <v>1</v>
      </c>
      <c r="N180" s="1" t="n">
        <v>1</v>
      </c>
      <c r="O180" s="1" t="n">
        <v>0.5</v>
      </c>
      <c r="P180" s="1" t="n">
        <v>1</v>
      </c>
      <c r="Q180" s="1" t="n">
        <v>1</v>
      </c>
      <c r="R180" s="1" t="s">
        <v>58</v>
      </c>
      <c r="S180" s="1" t="s">
        <v>31</v>
      </c>
      <c r="T180" s="1" t="n">
        <f aca="false">$C180*$M180*$Q180-1.5*$D180*$N180</f>
        <v>-1</v>
      </c>
      <c r="U180" s="1" t="n">
        <f aca="false">$E180*$O180-2*($F180*$P180+H180)</f>
        <v>-4.5</v>
      </c>
      <c r="V180" s="5" t="n">
        <f aca="false">IF($U180&lt;0,$U180*1.5,$U180*3)</f>
        <v>-6.75</v>
      </c>
      <c r="W180" s="1" t="n">
        <f aca="false">(G180+I180+K180)*2-(J180+L180)*3</f>
        <v>0</v>
      </c>
      <c r="X180" s="1" t="n">
        <f aca="false">T180+V180+W180</f>
        <v>-7.75</v>
      </c>
      <c r="Y180" s="2" t="n">
        <f aca="false">X180/(C180+D180*1.5+(E180+F180+H180+J180+L180)*3+(G180+I180+K180)*2)</f>
        <v>-0.119230769230769</v>
      </c>
      <c r="Z180" s="1" t="str">
        <f aca="false">IF(S180="","",IF(S180="分","分",IF(X180=0,"分",IF(S180="攻",IF(X180&gt;0,"一致","不一致"),IF(X180&gt;=0,"不一致","一致")))))</f>
        <v>一致</v>
      </c>
      <c r="AA180" s="2" t="n">
        <f aca="false">IF(S180="","",ABS(Y180))</f>
        <v>0.119230769230769</v>
      </c>
      <c r="AB180" s="1" t="n">
        <f aca="false">AC180-AD180</f>
        <v>0</v>
      </c>
      <c r="AC180" s="1" t="n">
        <v>3</v>
      </c>
      <c r="AD180" s="1" t="n">
        <v>3</v>
      </c>
    </row>
    <row r="181" customFormat="false" ht="12.8" hidden="false" customHeight="false" outlineLevel="0" collapsed="false">
      <c r="A181" s="1" t="n">
        <v>180</v>
      </c>
      <c r="B181" s="1" t="s">
        <v>285</v>
      </c>
      <c r="C181" s="1" t="n">
        <v>26</v>
      </c>
      <c r="D181" s="1" t="n">
        <v>20</v>
      </c>
      <c r="M181" s="1" t="n">
        <v>1</v>
      </c>
      <c r="N181" s="1" t="n">
        <v>0.9</v>
      </c>
      <c r="O181" s="1" t="n">
        <v>1</v>
      </c>
      <c r="P181" s="1" t="n">
        <v>1</v>
      </c>
      <c r="Q181" s="1" t="n">
        <v>1</v>
      </c>
      <c r="R181" s="1" t="s">
        <v>140</v>
      </c>
      <c r="S181" s="1" t="s">
        <v>75</v>
      </c>
      <c r="T181" s="1" t="n">
        <f aca="false">$C181*$M181*$Q181-1.5*$D181*$N181</f>
        <v>-1</v>
      </c>
      <c r="U181" s="1" t="n">
        <f aca="false">$E181*$O181-2*($F181*$P181+H181)</f>
        <v>0</v>
      </c>
      <c r="V181" s="5" t="n">
        <f aca="false">IF($U181&lt;0,$U181*1.5,$U181*3)</f>
        <v>0</v>
      </c>
      <c r="W181" s="1" t="n">
        <f aca="false">(G181+I181+K181)*2-(J181+L181)*3</f>
        <v>0</v>
      </c>
      <c r="X181" s="1" t="n">
        <f aca="false">T181+V181+W181</f>
        <v>-1</v>
      </c>
      <c r="Y181" s="2" t="n">
        <f aca="false">X181/(C181+D181*1.5+(E181+F181+H181+J181+L181)*3+(G181+I181+K181)*2)</f>
        <v>-0.0178571428571429</v>
      </c>
      <c r="Z181" s="1" t="str">
        <f aca="false">IF(S181="","",IF(S181="分","分",IF(X181=0,"分",IF(S181="攻",IF(X181&gt;0,"一致","不一致"),IF(X181&gt;=0,"不一致","一致")))))</f>
        <v>分</v>
      </c>
      <c r="AA181" s="2" t="n">
        <f aca="false">IF(S181="","",ABS(Y181))</f>
        <v>0.0178571428571429</v>
      </c>
      <c r="AB181" s="1" t="n">
        <f aca="false">AC181-AD181</f>
        <v>1</v>
      </c>
      <c r="AC181" s="1" t="n">
        <v>4</v>
      </c>
      <c r="AD181" s="1" t="n">
        <v>3</v>
      </c>
    </row>
    <row r="182" customFormat="false" ht="12.8" hidden="false" customHeight="false" outlineLevel="0" collapsed="false">
      <c r="A182" s="1" t="n">
        <v>181</v>
      </c>
      <c r="B182" s="1" t="s">
        <v>286</v>
      </c>
      <c r="C182" s="1" t="n">
        <v>9</v>
      </c>
      <c r="D182" s="1" t="n">
        <v>8</v>
      </c>
      <c r="E182" s="1" t="n">
        <v>3</v>
      </c>
      <c r="F182" s="1" t="n">
        <v>3</v>
      </c>
      <c r="G182" s="1" t="n">
        <v>1</v>
      </c>
      <c r="H182" s="1" t="n">
        <v>1</v>
      </c>
      <c r="M182" s="12" t="n">
        <v>1.1</v>
      </c>
      <c r="N182" s="1" t="n">
        <v>1</v>
      </c>
      <c r="O182" s="1" t="n">
        <v>1</v>
      </c>
      <c r="P182" s="1" t="n">
        <v>0.25</v>
      </c>
      <c r="Q182" s="1" t="n">
        <v>1</v>
      </c>
      <c r="R182" s="1" t="s">
        <v>287</v>
      </c>
      <c r="S182" s="1" t="s">
        <v>75</v>
      </c>
      <c r="T182" s="1" t="n">
        <f aca="false">$C182*$M182*$Q182-1.5*$D182*$N182</f>
        <v>-2.1</v>
      </c>
      <c r="U182" s="1" t="n">
        <f aca="false">$E182*$O182-2*($F182*$P182+H182)</f>
        <v>-0.5</v>
      </c>
      <c r="V182" s="5" t="n">
        <f aca="false">IF($U182&lt;0,$U182*1.5,$U182*3)</f>
        <v>-0.75</v>
      </c>
      <c r="W182" s="1" t="n">
        <f aca="false">(G182+I182+K182)*2-(J182+L182)*3</f>
        <v>2</v>
      </c>
      <c r="X182" s="1" t="n">
        <f aca="false">T182+V182+W182</f>
        <v>-0.85</v>
      </c>
      <c r="Y182" s="2" t="n">
        <f aca="false">X182/(C182+D182*1.5+(E182+F182+H182+J182+L182)*3+(G182+I182+K182)*2)</f>
        <v>-0.0193181818181818</v>
      </c>
      <c r="Z182" s="1" t="str">
        <f aca="false">IF(S182="","",IF(S182="分","分",IF(X182=0,"分",IF(S182="攻",IF(X182&gt;0,"一致","不一致"),IF(X182&gt;=0,"不一致","一致")))))</f>
        <v>分</v>
      </c>
      <c r="AA182" s="2" t="n">
        <f aca="false">IF(S182="","",ABS(Y182))</f>
        <v>0.0193181818181818</v>
      </c>
      <c r="AB182" s="1" t="n">
        <f aca="false">AC182-AD182</f>
        <v>3</v>
      </c>
      <c r="AC182" s="1" t="n">
        <v>5</v>
      </c>
      <c r="AD182" s="1" t="n">
        <v>2</v>
      </c>
    </row>
    <row r="183" customFormat="false" ht="12.8" hidden="false" customHeight="false" outlineLevel="0" collapsed="false">
      <c r="A183" s="1" t="n">
        <v>182</v>
      </c>
      <c r="B183" s="1" t="s">
        <v>288</v>
      </c>
      <c r="C183" s="1" t="n">
        <v>20.5</v>
      </c>
      <c r="D183" s="1" t="n">
        <v>27</v>
      </c>
      <c r="H183" s="1" t="n">
        <v>2</v>
      </c>
      <c r="I183" s="1" t="n">
        <v>1</v>
      </c>
      <c r="K183" s="1" t="n">
        <v>3</v>
      </c>
      <c r="M183" s="15" t="n">
        <v>0.9</v>
      </c>
      <c r="N183" s="1" t="n">
        <v>0.7</v>
      </c>
      <c r="O183" s="1" t="n">
        <v>1</v>
      </c>
      <c r="P183" s="1" t="n">
        <v>1</v>
      </c>
      <c r="Q183" s="1" t="n">
        <v>1</v>
      </c>
      <c r="R183" s="16" t="s">
        <v>289</v>
      </c>
      <c r="S183" s="16" t="s">
        <v>33</v>
      </c>
      <c r="T183" s="16" t="n">
        <f aca="false">$C183*$M183*$Q183-$D183*$N183</f>
        <v>-0.449999999999999</v>
      </c>
      <c r="U183" s="16" t="n">
        <f aca="false">$E183*$O183-($F183*$P183)</f>
        <v>0</v>
      </c>
      <c r="V183" s="17" t="n">
        <f aca="false">U183*3</f>
        <v>0</v>
      </c>
      <c r="W183" s="16" t="n">
        <f aca="false">(G183+I183+K183-H183-J183-L183)*3</f>
        <v>6</v>
      </c>
      <c r="X183" s="16" t="n">
        <f aca="false">T183+V183+W183</f>
        <v>5.55</v>
      </c>
      <c r="Y183" s="18" t="n">
        <f aca="false">X183/(C183+D183+SUM(E183:L183)*3)</f>
        <v>0.0847328244274809</v>
      </c>
      <c r="Z183" s="1" t="str">
        <f aca="false">IF(S183="","",IF(S183="分","分",IF(X183=0,"分",IF(S183="攻",IF(X183&gt;0,"一致","不一致"),IF(X183&gt;=0,"不一致","一致")))))</f>
        <v>一致</v>
      </c>
      <c r="AA183" s="2" t="n">
        <f aca="false">IF(S183="","",ABS(Y183))</f>
        <v>0.0847328244274809</v>
      </c>
      <c r="AB183" s="1" t="n">
        <f aca="false">AC183-AD183</f>
        <v>-3</v>
      </c>
      <c r="AC183" s="1" t="n">
        <v>2</v>
      </c>
      <c r="AD183" s="1" t="n">
        <v>5</v>
      </c>
    </row>
    <row r="184" customFormat="false" ht="12.8" hidden="false" customHeight="false" outlineLevel="0" collapsed="false">
      <c r="A184" s="1" t="n">
        <v>183</v>
      </c>
      <c r="B184" s="1" t="s">
        <v>290</v>
      </c>
      <c r="C184" s="1" t="n">
        <v>15</v>
      </c>
      <c r="D184" s="1" t="n">
        <v>14</v>
      </c>
      <c r="E184" s="1" t="n">
        <v>8</v>
      </c>
      <c r="F184" s="1" t="n">
        <v>2</v>
      </c>
      <c r="H184" s="1" t="n">
        <v>2</v>
      </c>
      <c r="M184" s="1" t="n">
        <v>1</v>
      </c>
      <c r="N184" s="1" t="n">
        <v>1.1</v>
      </c>
      <c r="O184" s="1" t="n">
        <v>1</v>
      </c>
      <c r="P184" s="1" t="n">
        <v>1</v>
      </c>
      <c r="Q184" s="1" t="n">
        <v>1.5</v>
      </c>
      <c r="R184" s="6" t="s">
        <v>291</v>
      </c>
      <c r="S184" s="1" t="s">
        <v>33</v>
      </c>
      <c r="T184" s="1" t="n">
        <f aca="false">$C184*$M184*$Q184-1.5*$D184*$N184</f>
        <v>-0.600000000000001</v>
      </c>
      <c r="U184" s="1" t="n">
        <f aca="false">$E184*$O184-2*($F184*$P184+H184)</f>
        <v>0</v>
      </c>
      <c r="V184" s="5" t="n">
        <f aca="false">IF($U184&lt;0,$U184*1.5,$U184*3)</f>
        <v>0</v>
      </c>
      <c r="W184" s="1" t="n">
        <f aca="false">(G184+I184+K184)*2-(J184+L184)*3</f>
        <v>0</v>
      </c>
      <c r="X184" s="1" t="n">
        <f aca="false">T184+V184+W184</f>
        <v>-0.600000000000001</v>
      </c>
      <c r="Y184" s="2" t="n">
        <f aca="false">X184/(C184+D184*1.5+(E184+F184+H184+J184+L184)*3+(G184+I184+K184)*2)</f>
        <v>-0.00833333333333335</v>
      </c>
      <c r="Z184" s="1" t="str">
        <f aca="false">IF(S184="","",IF(S184="分","分",IF(X184=0,"分",IF(S184="攻",IF(X184&gt;0,"一致","不一致"),IF(X184&gt;=0,"不一致","一致")))))</f>
        <v>不一致</v>
      </c>
      <c r="AA184" s="2" t="n">
        <f aca="false">IF(S184="","",ABS(Y184))</f>
        <v>0.00833333333333335</v>
      </c>
      <c r="AB184" s="1" t="n">
        <f aca="false">AC184-AD184</f>
        <v>0</v>
      </c>
      <c r="AC184" s="1" t="n">
        <v>3</v>
      </c>
      <c r="AD184" s="1" t="n">
        <v>3</v>
      </c>
    </row>
    <row r="185" customFormat="false" ht="12.8" hidden="false" customHeight="false" outlineLevel="0" collapsed="false">
      <c r="A185" s="1" t="n">
        <v>184</v>
      </c>
      <c r="B185" s="1" t="s">
        <v>292</v>
      </c>
      <c r="C185" s="1" t="n">
        <v>17.5</v>
      </c>
      <c r="D185" s="1" t="n">
        <v>9</v>
      </c>
      <c r="M185" s="1" t="n">
        <v>1</v>
      </c>
      <c r="N185" s="1" t="n">
        <v>1</v>
      </c>
      <c r="O185" s="1" t="n">
        <v>1</v>
      </c>
      <c r="P185" s="1" t="n">
        <v>1</v>
      </c>
      <c r="Q185" s="1" t="n">
        <v>0.5</v>
      </c>
      <c r="R185" s="9" t="s">
        <v>161</v>
      </c>
      <c r="S185" s="1" t="s">
        <v>31</v>
      </c>
      <c r="T185" s="1" t="n">
        <f aca="false">$C185*$M185*$Q185-1.5*$D185*$N185</f>
        <v>-4.75</v>
      </c>
      <c r="U185" s="1" t="n">
        <f aca="false">$E185*$O185-2*($F185*$P185+H185)</f>
        <v>0</v>
      </c>
      <c r="V185" s="5" t="n">
        <f aca="false">IF($U185&lt;0,$U185*1.5,$U185*3)</f>
        <v>0</v>
      </c>
      <c r="W185" s="1" t="n">
        <f aca="false">(G185+I185+K185)*2-(J185+L185)*3</f>
        <v>0</v>
      </c>
      <c r="X185" s="1" t="n">
        <f aca="false">T185+V185+W185</f>
        <v>-4.75</v>
      </c>
      <c r="Y185" s="2" t="n">
        <f aca="false">X185/(C185+D185*1.5+(E185+F185+H185+J185+L185)*3+(G185+I185+K185)*2)</f>
        <v>-0.153225806451613</v>
      </c>
      <c r="Z185" s="1" t="str">
        <f aca="false">IF(S185="","",IF(S185="分","分",IF(X185=0,"分",IF(S185="攻",IF(X185&gt;0,"一致","不一致"),IF(X185&gt;=0,"不一致","一致")))))</f>
        <v>一致</v>
      </c>
      <c r="AA185" s="2" t="n">
        <f aca="false">IF(S185="","",ABS(Y185))</f>
        <v>0.153225806451613</v>
      </c>
      <c r="AB185" s="1" t="n">
        <f aca="false">AC185-AD185</f>
        <v>1</v>
      </c>
      <c r="AC185" s="1" t="n">
        <v>3</v>
      </c>
      <c r="AD185" s="1" t="n">
        <v>2</v>
      </c>
    </row>
    <row r="186" customFormat="false" ht="12.8" hidden="false" customHeight="false" outlineLevel="0" collapsed="false">
      <c r="A186" s="1" t="n">
        <v>185</v>
      </c>
      <c r="B186" s="1" t="s">
        <v>293</v>
      </c>
      <c r="C186" s="1" t="n">
        <v>10</v>
      </c>
      <c r="D186" s="1" t="n">
        <v>8</v>
      </c>
      <c r="E186" s="1" t="n">
        <v>5</v>
      </c>
      <c r="H186" s="1" t="n">
        <v>2</v>
      </c>
      <c r="M186" s="1" t="n">
        <v>1</v>
      </c>
      <c r="N186" s="1" t="n">
        <v>1</v>
      </c>
      <c r="O186" s="1" t="n">
        <v>1</v>
      </c>
      <c r="P186" s="1" t="n">
        <v>1</v>
      </c>
      <c r="Q186" s="1" t="n">
        <v>1</v>
      </c>
      <c r="S186" s="1" t="s">
        <v>33</v>
      </c>
      <c r="T186" s="1" t="n">
        <f aca="false">$C186*$M186*$Q186-1.5*$D186*$N186</f>
        <v>-2</v>
      </c>
      <c r="U186" s="1" t="n">
        <f aca="false">$E186*$O186-2*($F186*$P186+H186)</f>
        <v>1</v>
      </c>
      <c r="V186" s="5" t="n">
        <f aca="false">IF($U186&lt;0,$U186*1.5,$U186*3)</f>
        <v>3</v>
      </c>
      <c r="W186" s="1" t="n">
        <f aca="false">(G186+I186+K186)*2-(J186+L186)*3</f>
        <v>0</v>
      </c>
      <c r="X186" s="1" t="n">
        <f aca="false">T186+V186+W186</f>
        <v>1</v>
      </c>
      <c r="Y186" s="2" t="n">
        <f aca="false">X186/(C186+D186*1.5+(E186+F186+H186+J186+L186)*3+(G186+I186+K186)*2)</f>
        <v>0.0232558139534884</v>
      </c>
      <c r="Z186" s="1" t="str">
        <f aca="false">IF(S186="","",IF(S186="分","分",IF(X186=0,"分",IF(S186="攻",IF(X186&gt;0,"一致","不一致"),IF(X186&gt;=0,"不一致","一致")))))</f>
        <v>一致</v>
      </c>
      <c r="AA186" s="2" t="n">
        <f aca="false">IF(S186="","",ABS(Y186))</f>
        <v>0.0232558139534884</v>
      </c>
      <c r="AB186" s="1" t="n">
        <f aca="false">AC186-AD186</f>
        <v>1</v>
      </c>
      <c r="AC186" s="1" t="n">
        <v>4</v>
      </c>
      <c r="AD186" s="1" t="n">
        <v>3</v>
      </c>
    </row>
    <row r="187" customFormat="false" ht="12.8" hidden="false" customHeight="false" outlineLevel="0" collapsed="false">
      <c r="A187" s="1" t="n">
        <v>186</v>
      </c>
      <c r="B187" s="1" t="s">
        <v>294</v>
      </c>
      <c r="C187" s="1" t="n">
        <v>14</v>
      </c>
      <c r="D187" s="1" t="n">
        <v>6</v>
      </c>
      <c r="E187" s="1" t="n">
        <v>2</v>
      </c>
      <c r="M187" s="24" t="n">
        <v>0.4</v>
      </c>
      <c r="N187" s="1" t="n">
        <v>1.1</v>
      </c>
      <c r="O187" s="1" t="n">
        <v>1</v>
      </c>
      <c r="P187" s="1" t="n">
        <v>1</v>
      </c>
      <c r="Q187" s="1" t="n">
        <v>1</v>
      </c>
      <c r="R187" s="1" t="s">
        <v>295</v>
      </c>
      <c r="S187" s="1" t="s">
        <v>33</v>
      </c>
      <c r="T187" s="1" t="n">
        <f aca="false">$C187*$M187*$Q187-1.5*$D187*$N187</f>
        <v>-4.3</v>
      </c>
      <c r="U187" s="1" t="n">
        <f aca="false">$E187*$O187-2*($F187*$P187+H187)</f>
        <v>2</v>
      </c>
      <c r="V187" s="5" t="n">
        <f aca="false">IF($U187&lt;0,$U187*1.5,$U187*3)</f>
        <v>6</v>
      </c>
      <c r="W187" s="1" t="n">
        <f aca="false">(G187+I187+K187)*2-(J187+L187)*3</f>
        <v>0</v>
      </c>
      <c r="X187" s="1" t="n">
        <f aca="false">T187+V187+W187</f>
        <v>1.7</v>
      </c>
      <c r="Y187" s="2" t="n">
        <f aca="false">X187/(C187+D187*1.5+(E187+F187+H187+J187+L187)*3+(G187+I187+K187)*2)</f>
        <v>0.0586206896551724</v>
      </c>
      <c r="Z187" s="1" t="str">
        <f aca="false">IF(S187="","",IF(S187="分","分",IF(X187=0,"分",IF(S187="攻",IF(X187&gt;0,"一致","不一致"),IF(X187&gt;=0,"不一致","一致")))))</f>
        <v>一致</v>
      </c>
      <c r="AA187" s="2" t="n">
        <f aca="false">IF(S187="","",ABS(Y187))</f>
        <v>0.0586206896551724</v>
      </c>
      <c r="AB187" s="1" t="n">
        <f aca="false">AC187-AD187</f>
        <v>0</v>
      </c>
      <c r="AC187" s="1" t="n">
        <v>2</v>
      </c>
      <c r="AD187" s="1" t="n">
        <v>2</v>
      </c>
    </row>
    <row r="188" customFormat="false" ht="12.8" hidden="false" customHeight="false" outlineLevel="0" collapsed="false">
      <c r="A188" s="1" t="n">
        <v>187</v>
      </c>
      <c r="B188" s="1" t="s">
        <v>296</v>
      </c>
      <c r="C188" s="1" t="n">
        <v>11.5</v>
      </c>
      <c r="D188" s="1" t="n">
        <v>7</v>
      </c>
      <c r="E188" s="1" t="n">
        <v>10</v>
      </c>
      <c r="F188" s="1" t="n">
        <v>1</v>
      </c>
      <c r="H188" s="1" t="n">
        <v>1</v>
      </c>
      <c r="M188" s="1" t="n">
        <v>1</v>
      </c>
      <c r="N188" s="1" t="n">
        <v>1.2</v>
      </c>
      <c r="O188" s="1" t="n">
        <v>0.5</v>
      </c>
      <c r="P188" s="1" t="n">
        <v>1</v>
      </c>
      <c r="Q188" s="1" t="n">
        <v>0.5</v>
      </c>
      <c r="R188" s="9" t="s">
        <v>297</v>
      </c>
      <c r="S188" s="1" t="s">
        <v>31</v>
      </c>
      <c r="T188" s="1" t="n">
        <f aca="false">$C188*$M188*$Q188-1.5*$D188*$N188</f>
        <v>-6.85</v>
      </c>
      <c r="U188" s="1" t="n">
        <f aca="false">$E188*$O188-2*($F188*$P188+H188)</f>
        <v>1</v>
      </c>
      <c r="V188" s="5" t="n">
        <f aca="false">IF($U188&lt;0,$U188*1.5,$U188*3)</f>
        <v>3</v>
      </c>
      <c r="W188" s="1" t="n">
        <f aca="false">(G188+I188+K188)*2-(J188+L188)*3</f>
        <v>0</v>
      </c>
      <c r="X188" s="1" t="n">
        <f aca="false">T188+V188+W188</f>
        <v>-3.85</v>
      </c>
      <c r="Y188" s="2" t="n">
        <f aca="false">X188/(C188+D188*1.5+(E188+F188+H188+J188+L188)*3+(G188+I188+K188)*2)</f>
        <v>-0.0663793103448276</v>
      </c>
      <c r="Z188" s="1" t="str">
        <f aca="false">IF(S188="","",IF(S188="分","分",IF(X188=0,"分",IF(S188="攻",IF(X188&gt;0,"一致","不一致"),IF(X188&gt;=0,"不一致","一致")))))</f>
        <v>一致</v>
      </c>
      <c r="AA188" s="2" t="n">
        <f aca="false">IF(S188="","",ABS(Y188))</f>
        <v>0.0663793103448276</v>
      </c>
      <c r="AB188" s="1" t="n">
        <f aca="false">AC188-AD188</f>
        <v>-1</v>
      </c>
      <c r="AC188" s="1" t="n">
        <v>4</v>
      </c>
      <c r="AD188" s="1" t="n">
        <v>5</v>
      </c>
    </row>
    <row r="189" customFormat="false" ht="12.8" hidden="false" customHeight="false" outlineLevel="0" collapsed="false">
      <c r="A189" s="1" t="n">
        <v>188</v>
      </c>
      <c r="B189" s="1" t="s">
        <v>298</v>
      </c>
      <c r="C189" s="1" t="n">
        <v>20.5</v>
      </c>
      <c r="D189" s="1" t="n">
        <v>9.5</v>
      </c>
      <c r="F189" s="1" t="n">
        <v>1</v>
      </c>
      <c r="H189" s="1" t="n">
        <v>1</v>
      </c>
      <c r="M189" s="1" t="n">
        <v>1.1</v>
      </c>
      <c r="N189" s="1" t="n">
        <v>1.2</v>
      </c>
      <c r="O189" s="1" t="n">
        <v>1</v>
      </c>
      <c r="P189" s="1" t="n">
        <v>1</v>
      </c>
      <c r="Q189" s="1" t="n">
        <v>1</v>
      </c>
      <c r="R189" s="1" t="s">
        <v>299</v>
      </c>
      <c r="S189" s="1" t="s">
        <v>31</v>
      </c>
      <c r="T189" s="1" t="n">
        <f aca="false">$C189*$M189*$Q189-1.5*$D189*$N189</f>
        <v>5.45</v>
      </c>
      <c r="U189" s="1" t="n">
        <f aca="false">$E189*$O189-2*($F189*$P189+H189)</f>
        <v>-4</v>
      </c>
      <c r="V189" s="5" t="n">
        <f aca="false">IF($U189&lt;0,$U189*1.5,$U189*3)</f>
        <v>-6</v>
      </c>
      <c r="W189" s="1" t="n">
        <f aca="false">(G189+I189+K189)*2-(J189+L189)*3</f>
        <v>0</v>
      </c>
      <c r="X189" s="1" t="n">
        <f aca="false">T189+V189+W189</f>
        <v>-0.549999999999997</v>
      </c>
      <c r="Y189" s="2" t="n">
        <f aca="false">X189/(C189+D189*1.5+(E189+F189+H189+J189+L189)*3+(G189+I189+K189)*2)</f>
        <v>-0.0134969325153374</v>
      </c>
      <c r="Z189" s="1" t="str">
        <f aca="false">IF(S189="","",IF(S189="分","分",IF(X189=0,"分",IF(S189="攻",IF(X189&gt;0,"一致","不一致"),IF(X189&gt;=0,"不一致","一致")))))</f>
        <v>一致</v>
      </c>
      <c r="AA189" s="2" t="n">
        <f aca="false">IF(S189="","",ABS(Y189))</f>
        <v>0.0134969325153374</v>
      </c>
      <c r="AB189" s="1" t="n">
        <f aca="false">AC189-AD189</f>
        <v>0</v>
      </c>
      <c r="AC189" s="1" t="n">
        <v>5</v>
      </c>
      <c r="AD189" s="1" t="n">
        <v>5</v>
      </c>
    </row>
    <row r="190" customFormat="false" ht="12.8" hidden="false" customHeight="false" outlineLevel="0" collapsed="false">
      <c r="A190" s="1" t="n">
        <v>189</v>
      </c>
      <c r="B190" s="1" t="s">
        <v>300</v>
      </c>
      <c r="C190" s="1" t="n">
        <v>18.5</v>
      </c>
      <c r="D190" s="1" t="n">
        <v>8</v>
      </c>
      <c r="E190" s="1" t="n">
        <v>2</v>
      </c>
      <c r="H190" s="1" t="n">
        <v>1</v>
      </c>
      <c r="M190" s="24" t="n">
        <v>0.7</v>
      </c>
      <c r="N190" s="1" t="n">
        <v>1.2</v>
      </c>
      <c r="O190" s="1" t="n">
        <v>1</v>
      </c>
      <c r="P190" s="1" t="n">
        <v>1</v>
      </c>
      <c r="Q190" s="1" t="n">
        <v>1</v>
      </c>
      <c r="R190" s="1" t="s">
        <v>301</v>
      </c>
      <c r="S190" s="1" t="s">
        <v>33</v>
      </c>
      <c r="T190" s="1" t="n">
        <f aca="false">$C190*$M190*$Q190-1.5*$D190*$N190</f>
        <v>-1.45</v>
      </c>
      <c r="U190" s="1" t="n">
        <f aca="false">$E190*$O190-2*($F190*$P190+H190)</f>
        <v>0</v>
      </c>
      <c r="V190" s="5" t="n">
        <f aca="false">IF($U190&lt;0,$U190*1.5,$U190*3)</f>
        <v>0</v>
      </c>
      <c r="W190" s="1" t="n">
        <f aca="false">(G190+I190+K190)*2-(J190+L190)*3</f>
        <v>0</v>
      </c>
      <c r="X190" s="1" t="n">
        <f aca="false">T190+V190+W190</f>
        <v>-1.45</v>
      </c>
      <c r="Y190" s="2" t="n">
        <f aca="false">X190/(C190+D190*1.5+(E190+F190+H190+J190+L190)*3+(G190+I190+K190)*2)</f>
        <v>-0.0367088607594937</v>
      </c>
      <c r="Z190" s="1" t="str">
        <f aca="false">IF(S190="","",IF(S190="分","分",IF(X190=0,"分",IF(S190="攻",IF(X190&gt;0,"一致","不一致"),IF(X190&gt;=0,"不一致","一致")))))</f>
        <v>不一致</v>
      </c>
      <c r="AA190" s="2" t="n">
        <f aca="false">IF(S190="","",ABS(Y190))</f>
        <v>0.0367088607594937</v>
      </c>
      <c r="AB190" s="1" t="n">
        <f aca="false">AC190-AD190</f>
        <v>-3</v>
      </c>
      <c r="AC190" s="1" t="n">
        <v>2</v>
      </c>
      <c r="AD190" s="1" t="n">
        <v>5</v>
      </c>
    </row>
    <row r="191" customFormat="false" ht="12.8" hidden="false" customHeight="false" outlineLevel="0" collapsed="false">
      <c r="A191" s="1" t="n">
        <v>190</v>
      </c>
      <c r="B191" s="1" t="s">
        <v>302</v>
      </c>
      <c r="C191" s="1" t="n">
        <v>7</v>
      </c>
      <c r="D191" s="1" t="n">
        <v>12</v>
      </c>
      <c r="E191" s="1" t="n">
        <v>12</v>
      </c>
      <c r="F191" s="1" t="n">
        <v>2</v>
      </c>
      <c r="H191" s="1" t="n">
        <v>2</v>
      </c>
      <c r="M191" s="12" t="n">
        <v>1.2</v>
      </c>
      <c r="N191" s="1" t="n">
        <v>1</v>
      </c>
      <c r="O191" s="1" t="n">
        <v>1</v>
      </c>
      <c r="P191" s="1" t="n">
        <v>1</v>
      </c>
      <c r="Q191" s="1" t="n">
        <v>1</v>
      </c>
      <c r="R191" s="6" t="s">
        <v>303</v>
      </c>
      <c r="S191" s="1" t="s">
        <v>33</v>
      </c>
      <c r="T191" s="1" t="n">
        <f aca="false">$C191*$M191*$Q191-1.5*$D191*$N191</f>
        <v>-9.6</v>
      </c>
      <c r="U191" s="1" t="n">
        <f aca="false">$E191*$O191-2*($F191*$P191+H191)</f>
        <v>4</v>
      </c>
      <c r="V191" s="5" t="n">
        <f aca="false">IF($U191&lt;0,$U191*1.5,$U191*3)</f>
        <v>12</v>
      </c>
      <c r="W191" s="1" t="n">
        <f aca="false">(G191+I191+K191)*2-(J191+L191)*3</f>
        <v>0</v>
      </c>
      <c r="X191" s="1" t="n">
        <f aca="false">T191+V191+W191</f>
        <v>2.4</v>
      </c>
      <c r="Y191" s="2" t="n">
        <f aca="false">X191/(C191+D191*1.5+(E191+F191+H191+J191+L191)*3+(G191+I191+K191)*2)</f>
        <v>0.0328767123287671</v>
      </c>
      <c r="Z191" s="1" t="str">
        <f aca="false">IF(S191="","",IF(S191="分","分",IF(X191=0,"分",IF(S191="攻",IF(X191&gt;0,"一致","不一致"),IF(X191&gt;=0,"不一致","一致")))))</f>
        <v>一致</v>
      </c>
      <c r="AA191" s="2" t="n">
        <f aca="false">IF(S191="","",ABS(Y191))</f>
        <v>0.0328767123287671</v>
      </c>
      <c r="AB191" s="1" t="n">
        <f aca="false">AC191-AD191</f>
        <v>3</v>
      </c>
      <c r="AC191" s="1" t="n">
        <v>4</v>
      </c>
      <c r="AD191" s="1" t="n">
        <v>1</v>
      </c>
    </row>
    <row r="192" customFormat="false" ht="12.8" hidden="false" customHeight="false" outlineLevel="0" collapsed="false">
      <c r="A192" s="1" t="n">
        <v>191</v>
      </c>
      <c r="B192" s="1" t="s">
        <v>304</v>
      </c>
      <c r="C192" s="1" t="n">
        <v>7</v>
      </c>
      <c r="D192" s="1" t="n">
        <v>9</v>
      </c>
      <c r="E192" s="1" t="n">
        <v>5</v>
      </c>
      <c r="F192" s="1" t="n">
        <v>1</v>
      </c>
      <c r="H192" s="1" t="n">
        <v>1</v>
      </c>
      <c r="M192" s="1" t="n">
        <v>1.1</v>
      </c>
      <c r="N192" s="1" t="n">
        <v>1</v>
      </c>
      <c r="O192" s="8" t="n">
        <v>0.75</v>
      </c>
      <c r="P192" s="1" t="n">
        <v>1</v>
      </c>
      <c r="Q192" s="1" t="n">
        <v>1</v>
      </c>
      <c r="R192" s="1" t="s">
        <v>305</v>
      </c>
      <c r="S192" s="1" t="s">
        <v>31</v>
      </c>
      <c r="T192" s="1" t="n">
        <f aca="false">$C192*$M192*$Q192-1.5*$D192*$N192</f>
        <v>-5.8</v>
      </c>
      <c r="U192" s="1" t="n">
        <f aca="false">$E192*$O192-2*($F192*$P192+H192)</f>
        <v>-0.25</v>
      </c>
      <c r="V192" s="5" t="n">
        <f aca="false">IF($U192&lt;0,$U192*1.5,$U192*3)</f>
        <v>-0.375</v>
      </c>
      <c r="W192" s="1" t="n">
        <f aca="false">(G192+I192+K192)*2-(J192+L192)*3</f>
        <v>0</v>
      </c>
      <c r="X192" s="1" t="n">
        <f aca="false">T192+V192+W192</f>
        <v>-6.175</v>
      </c>
      <c r="Y192" s="2" t="n">
        <f aca="false">X192/(C192+D192*1.5+(E192+F192+H192+J192+L192)*3+(G192+I192+K192)*2)</f>
        <v>-0.148795180722892</v>
      </c>
      <c r="Z192" s="1" t="str">
        <f aca="false">IF(S192="","",IF(S192="分","分",IF(X192=0,"分",IF(S192="攻",IF(X192&gt;0,"一致","不一致"),IF(X192&gt;=0,"不一致","一致")))))</f>
        <v>一致</v>
      </c>
      <c r="AA192" s="2" t="n">
        <f aca="false">IF(S192="","",ABS(Y192))</f>
        <v>0.148795180722892</v>
      </c>
      <c r="AB192" s="1" t="n">
        <f aca="false">AC192-AD192</f>
        <v>2</v>
      </c>
      <c r="AC192" s="1" t="n">
        <v>4</v>
      </c>
      <c r="AD192" s="1" t="n">
        <v>2</v>
      </c>
    </row>
    <row r="193" customFormat="false" ht="12.8" hidden="false" customHeight="false" outlineLevel="0" collapsed="false">
      <c r="A193" s="1" t="n">
        <v>192</v>
      </c>
      <c r="B193" s="1" t="s">
        <v>306</v>
      </c>
      <c r="C193" s="1" t="n">
        <v>15</v>
      </c>
      <c r="D193" s="1" t="n">
        <v>12</v>
      </c>
      <c r="E193" s="1" t="n">
        <v>11</v>
      </c>
      <c r="F193" s="1" t="n">
        <v>4</v>
      </c>
      <c r="H193" s="1" t="n">
        <v>2</v>
      </c>
      <c r="J193" s="1" t="n">
        <v>1</v>
      </c>
      <c r="K193" s="1" t="n">
        <v>2</v>
      </c>
      <c r="M193" s="1" t="n">
        <v>1.1</v>
      </c>
      <c r="N193" s="1" t="n">
        <v>0.9</v>
      </c>
      <c r="O193" s="8" t="n">
        <v>0.75</v>
      </c>
      <c r="P193" s="1" t="n">
        <v>1</v>
      </c>
      <c r="Q193" s="1" t="n">
        <v>1</v>
      </c>
      <c r="R193" s="1" t="s">
        <v>307</v>
      </c>
      <c r="S193" s="1" t="s">
        <v>33</v>
      </c>
      <c r="T193" s="1" t="n">
        <f aca="false">$C193*$M193*$Q193-1.5*$D193*$N193</f>
        <v>0.300000000000001</v>
      </c>
      <c r="U193" s="1" t="n">
        <f aca="false">$E193*$O193-2*($F193*$P193+H193)</f>
        <v>-3.75</v>
      </c>
      <c r="V193" s="5" t="n">
        <f aca="false">IF($U193&lt;0,$U193*1.5,$U193*3)</f>
        <v>-5.625</v>
      </c>
      <c r="W193" s="1" t="n">
        <f aca="false">(G193+I193+K193)*2-(J193+L193)*3</f>
        <v>1</v>
      </c>
      <c r="X193" s="1" t="n">
        <f aca="false">T193+V193+W193</f>
        <v>-4.325</v>
      </c>
      <c r="Y193" s="2" t="n">
        <f aca="false">X193/(C193+D193*1.5+(E193+F193+H193+J193+L193)*3+(G193+I193+K193)*2)</f>
        <v>-0.0475274725274725</v>
      </c>
      <c r="Z193" s="1" t="str">
        <f aca="false">IF(S193="","",IF(S193="分","分",IF(X193=0,"分",IF(S193="攻",IF(X193&gt;0,"一致","不一致"),IF(X193&gt;=0,"不一致","一致")))))</f>
        <v>不一致</v>
      </c>
      <c r="AA193" s="2" t="n">
        <f aca="false">IF(S193="","",ABS(Y193))</f>
        <v>0.0475274725274725</v>
      </c>
      <c r="AB193" s="1" t="n">
        <f aca="false">AC193-AD193</f>
        <v>1</v>
      </c>
      <c r="AC193" s="1" t="n">
        <v>4</v>
      </c>
      <c r="AD193" s="1" t="n">
        <v>3</v>
      </c>
    </row>
    <row r="194" customFormat="false" ht="12.8" hidden="false" customHeight="false" outlineLevel="0" collapsed="false">
      <c r="A194" s="1" t="n">
        <v>193</v>
      </c>
      <c r="B194" s="1" t="s">
        <v>308</v>
      </c>
      <c r="C194" s="1" t="n">
        <v>26</v>
      </c>
      <c r="D194" s="1" t="n">
        <v>25</v>
      </c>
      <c r="E194" s="1" t="n">
        <v>6</v>
      </c>
      <c r="H194" s="1" t="n">
        <v>3</v>
      </c>
      <c r="M194" s="1" t="n">
        <v>1</v>
      </c>
      <c r="N194" s="1" t="n">
        <v>0.9</v>
      </c>
      <c r="O194" s="1" t="n">
        <v>1</v>
      </c>
      <c r="P194" s="1" t="n">
        <v>1</v>
      </c>
      <c r="Q194" s="1" t="n">
        <v>1</v>
      </c>
      <c r="R194" s="1" t="s">
        <v>309</v>
      </c>
      <c r="S194" s="1" t="s">
        <v>33</v>
      </c>
      <c r="T194" s="1" t="n">
        <f aca="false">$C194*$M194*$Q194-1.5*$D194*$N194</f>
        <v>-7.75</v>
      </c>
      <c r="U194" s="1" t="n">
        <f aca="false">$E194*$O194-2*($F194*$P194+H194)</f>
        <v>0</v>
      </c>
      <c r="V194" s="5" t="n">
        <f aca="false">IF($U194&lt;0,$U194*1.5,$U194*3)</f>
        <v>0</v>
      </c>
      <c r="W194" s="1" t="n">
        <f aca="false">(G194+I194+K194)*2-(J194+L194)*3</f>
        <v>0</v>
      </c>
      <c r="X194" s="1" t="n">
        <f aca="false">T194+V194+W194</f>
        <v>-7.75</v>
      </c>
      <c r="Y194" s="2" t="n">
        <f aca="false">X194/(C194+D194*1.5+(E194+F194+H194+J194+L194)*3+(G194+I194+K194)*2)</f>
        <v>-0.0856353591160221</v>
      </c>
      <c r="Z194" s="1" t="str">
        <f aca="false">IF(S194="","",IF(S194="分","分",IF(X194=0,"分",IF(S194="攻",IF(X194&gt;0,"一致","不一致"),IF(X194&gt;=0,"不一致","一致")))))</f>
        <v>不一致</v>
      </c>
      <c r="AA194" s="2" t="n">
        <f aca="false">IF(S194="","",ABS(Y194))</f>
        <v>0.0856353591160221</v>
      </c>
      <c r="AB194" s="1" t="n">
        <f aca="false">AC194-AD194</f>
        <v>1</v>
      </c>
      <c r="AC194" s="1" t="n">
        <v>4</v>
      </c>
      <c r="AD194" s="1" t="n">
        <v>3</v>
      </c>
    </row>
    <row r="195" customFormat="false" ht="12.8" hidden="false" customHeight="false" outlineLevel="0" collapsed="false">
      <c r="A195" s="1" t="n">
        <v>194</v>
      </c>
      <c r="B195" s="1" t="n">
        <v>70</v>
      </c>
      <c r="C195" s="1" t="n">
        <v>44</v>
      </c>
      <c r="D195" s="1" t="n">
        <v>22</v>
      </c>
      <c r="E195" s="1" t="n">
        <v>2</v>
      </c>
      <c r="G195" s="1" t="n">
        <v>2</v>
      </c>
      <c r="H195" s="1" t="n">
        <v>2</v>
      </c>
      <c r="M195" s="1" t="n">
        <v>1</v>
      </c>
      <c r="N195" s="1" t="n">
        <v>1</v>
      </c>
      <c r="O195" s="1" t="n">
        <v>1</v>
      </c>
      <c r="P195" s="1" t="n">
        <v>1</v>
      </c>
      <c r="Q195" s="1" t="n">
        <v>0.75</v>
      </c>
      <c r="R195" s="14" t="s">
        <v>310</v>
      </c>
      <c r="S195" s="1" t="s">
        <v>31</v>
      </c>
      <c r="T195" s="1" t="n">
        <f aca="false">$C195*$M195*$Q195-1.5*$D195*$N195</f>
        <v>0</v>
      </c>
      <c r="U195" s="1" t="n">
        <f aca="false">$E195*$O195-2*($F195*$P195+H195)</f>
        <v>-2</v>
      </c>
      <c r="V195" s="5" t="n">
        <f aca="false">IF($U195&lt;0,$U195*1.5,$U195*3)</f>
        <v>-3</v>
      </c>
      <c r="W195" s="1" t="n">
        <f aca="false">(G195+I195+K195)*2-(J195+L195)*3</f>
        <v>4</v>
      </c>
      <c r="X195" s="1" t="n">
        <f aca="false">T195+V195+W195</f>
        <v>1</v>
      </c>
      <c r="Y195" s="2" t="n">
        <f aca="false">X195/(C195+D195*1.5+(E195+F195+H195+J195+L195)*3+(G195+I195+K195)*2)</f>
        <v>0.010752688172043</v>
      </c>
      <c r="Z195" s="1" t="str">
        <f aca="false">IF(S195="","",IF(S195="分","分",IF(X195=0,"分",IF(S195="攻",IF(X195&gt;0,"一致","不一致"),IF(X195&gt;=0,"不一致","一致")))))</f>
        <v>不一致</v>
      </c>
      <c r="AA195" s="2" t="n">
        <f aca="false">IF(S195="","",ABS(Y195))</f>
        <v>0.010752688172043</v>
      </c>
      <c r="AB195" s="1" t="n">
        <f aca="false">AC195-AD195</f>
        <v>0</v>
      </c>
      <c r="AC195" s="1" t="n">
        <v>4</v>
      </c>
      <c r="AD195" s="1" t="n">
        <v>4</v>
      </c>
    </row>
    <row r="196" customFormat="false" ht="12.8" hidden="false" customHeight="false" outlineLevel="0" collapsed="false">
      <c r="A196" s="1" t="n">
        <v>195</v>
      </c>
      <c r="B196" s="1" t="s">
        <v>311</v>
      </c>
      <c r="C196" s="1" t="n">
        <v>18</v>
      </c>
      <c r="D196" s="1" t="n">
        <v>12</v>
      </c>
      <c r="E196" s="1" t="n">
        <v>6</v>
      </c>
      <c r="F196" s="1" t="n">
        <v>6</v>
      </c>
      <c r="G196" s="1" t="n">
        <v>1</v>
      </c>
      <c r="H196" s="1" t="n">
        <v>2</v>
      </c>
      <c r="M196" s="1" t="n">
        <v>1</v>
      </c>
      <c r="N196" s="1" t="n">
        <v>1.1</v>
      </c>
      <c r="O196" s="1" t="n">
        <v>1</v>
      </c>
      <c r="P196" s="1" t="n">
        <v>1</v>
      </c>
      <c r="Q196" s="1" t="n">
        <v>1</v>
      </c>
      <c r="R196" s="16" t="s">
        <v>312</v>
      </c>
      <c r="S196" s="16" t="s">
        <v>33</v>
      </c>
      <c r="T196" s="16" t="n">
        <f aca="false">$C196*$M196*$Q196-$D196*$N196</f>
        <v>4.8</v>
      </c>
      <c r="U196" s="16" t="n">
        <f aca="false">$E196*$O196-($F196*$P196)</f>
        <v>0</v>
      </c>
      <c r="V196" s="17" t="n">
        <f aca="false">U196*3</f>
        <v>0</v>
      </c>
      <c r="W196" s="16" t="n">
        <f aca="false">(G196+I196+K196-H196-J196-L196)*3</f>
        <v>-3</v>
      </c>
      <c r="X196" s="16" t="n">
        <f aca="false">T196+V196+W196</f>
        <v>1.8</v>
      </c>
      <c r="Y196" s="18" t="n">
        <f aca="false">X196/(C196+D196+SUM(E196:L196)*3)</f>
        <v>0.024</v>
      </c>
      <c r="Z196" s="1" t="str">
        <f aca="false">IF(S196="","",IF(S196="分","分",IF(X196=0,"分",IF(S196="攻",IF(X196&gt;0,"一致","不一致"),IF(X196&gt;=0,"不一致","一致")))))</f>
        <v>一致</v>
      </c>
      <c r="AA196" s="2" t="n">
        <f aca="false">IF(S196="","",ABS(Y196))</f>
        <v>0.024</v>
      </c>
      <c r="AB196" s="1" t="n">
        <f aca="false">AC196-AD196</f>
        <v>1</v>
      </c>
      <c r="AC196" s="1" t="n">
        <v>4</v>
      </c>
      <c r="AD196" s="1" t="n">
        <v>3</v>
      </c>
    </row>
    <row r="197" customFormat="false" ht="12.8" hidden="false" customHeight="false" outlineLevel="0" collapsed="false">
      <c r="A197" s="1" t="n">
        <v>196</v>
      </c>
      <c r="B197" s="1" t="s">
        <v>313</v>
      </c>
      <c r="C197" s="1" t="n">
        <v>11</v>
      </c>
      <c r="D197" s="1" t="n">
        <v>10</v>
      </c>
      <c r="E197" s="1" t="n">
        <v>5</v>
      </c>
      <c r="F197" s="1" t="n">
        <v>2</v>
      </c>
      <c r="H197" s="1" t="n">
        <v>2</v>
      </c>
      <c r="M197" s="1" t="n">
        <v>1</v>
      </c>
      <c r="N197" s="1" t="n">
        <v>0.9</v>
      </c>
      <c r="O197" s="1" t="n">
        <v>1</v>
      </c>
      <c r="P197" s="1" t="n">
        <v>1</v>
      </c>
      <c r="Q197" s="1" t="n">
        <v>1.5</v>
      </c>
      <c r="R197" s="6" t="s">
        <v>314</v>
      </c>
      <c r="S197" s="1" t="s">
        <v>33</v>
      </c>
      <c r="T197" s="1" t="n">
        <f aca="false">$C197*$M197*$Q197-1.5*$D197*$N197</f>
        <v>3</v>
      </c>
      <c r="U197" s="1" t="n">
        <f aca="false">$E197*$O197-2*($F197*$P197+H197)</f>
        <v>-3</v>
      </c>
      <c r="V197" s="5" t="n">
        <f aca="false">IF($U197&lt;0,$U197*1.5,$U197*3)</f>
        <v>-4.5</v>
      </c>
      <c r="W197" s="1" t="n">
        <f aca="false">(G197+I197+K197)*2-(J197+L197)*3</f>
        <v>0</v>
      </c>
      <c r="X197" s="1" t="n">
        <f aca="false">T197+V197+W197</f>
        <v>-1.5</v>
      </c>
      <c r="Y197" s="2" t="n">
        <f aca="false">X197/(C197+D197*1.5+(E197+F197+H197+J197+L197)*3+(G197+I197+K197)*2)</f>
        <v>-0.0283018867924528</v>
      </c>
      <c r="Z197" s="1" t="str">
        <f aca="false">IF(S197="","",IF(S197="分","分",IF(X197=0,"分",IF(S197="攻",IF(X197&gt;0,"一致","不一致"),IF(X197&gt;=0,"不一致","一致")))))</f>
        <v>不一致</v>
      </c>
      <c r="AA197" s="2" t="n">
        <f aca="false">IF(S197="","",ABS(Y197))</f>
        <v>0.0283018867924528</v>
      </c>
      <c r="AB197" s="1" t="n">
        <f aca="false">AC197-AD197</f>
        <v>1</v>
      </c>
      <c r="AC197" s="1" t="n">
        <v>4</v>
      </c>
      <c r="AD197" s="1" t="n">
        <v>3</v>
      </c>
    </row>
    <row r="198" customFormat="false" ht="12.8" hidden="false" customHeight="false" outlineLevel="0" collapsed="false">
      <c r="A198" s="1" t="n">
        <v>197</v>
      </c>
      <c r="B198" s="1" t="s">
        <v>315</v>
      </c>
      <c r="C198" s="1" t="n">
        <v>21</v>
      </c>
      <c r="D198" s="1" t="n">
        <v>15</v>
      </c>
      <c r="E198" s="1" t="n">
        <v>3</v>
      </c>
      <c r="F198" s="1" t="n">
        <v>2</v>
      </c>
      <c r="I198" s="1" t="n">
        <v>1</v>
      </c>
      <c r="M198" s="15" t="n">
        <v>0.9</v>
      </c>
      <c r="N198" s="1" t="n">
        <v>1.1</v>
      </c>
      <c r="O198" s="1" t="n">
        <v>1</v>
      </c>
      <c r="P198" s="1" t="n">
        <v>1</v>
      </c>
      <c r="Q198" s="1" t="n">
        <v>1</v>
      </c>
      <c r="R198" s="1" t="s">
        <v>316</v>
      </c>
      <c r="S198" s="1" t="s">
        <v>31</v>
      </c>
      <c r="T198" s="1" t="n">
        <f aca="false">$C198*$M198*$Q198-1.5*$D198*$N198</f>
        <v>-5.85</v>
      </c>
      <c r="U198" s="1" t="n">
        <f aca="false">$E198*$O198-2*($F198*$P198+H198)</f>
        <v>-1</v>
      </c>
      <c r="V198" s="5" t="n">
        <f aca="false">IF($U198&lt;0,$U198*1.5,$U198*3)</f>
        <v>-1.5</v>
      </c>
      <c r="W198" s="1" t="n">
        <f aca="false">(G198+I198+K198)*2-(J198+L198)*3</f>
        <v>2</v>
      </c>
      <c r="X198" s="1" t="n">
        <f aca="false">T198+V198+W198</f>
        <v>-5.35</v>
      </c>
      <c r="Y198" s="2" t="n">
        <f aca="false">X198/(C198+D198*1.5+(E198+F198+H198+J198+L198)*3+(G198+I198+K198)*2)</f>
        <v>-0.0884297520661157</v>
      </c>
      <c r="Z198" s="1" t="str">
        <f aca="false">IF(S198="","",IF(S198="分","分",IF(X198=0,"分",IF(S198="攻",IF(X198&gt;0,"一致","不一致"),IF(X198&gt;=0,"不一致","一致")))))</f>
        <v>一致</v>
      </c>
      <c r="AA198" s="2" t="n">
        <f aca="false">IF(S198="","",ABS(Y198))</f>
        <v>0.0884297520661157</v>
      </c>
      <c r="AB198" s="1" t="n">
        <f aca="false">AC198-AD198</f>
        <v>-2</v>
      </c>
      <c r="AC198" s="1" t="n">
        <v>3</v>
      </c>
      <c r="AD198" s="1" t="n">
        <v>5</v>
      </c>
    </row>
    <row r="199" customFormat="false" ht="12.8" hidden="false" customHeight="false" outlineLevel="0" collapsed="false">
      <c r="A199" s="1" t="n">
        <v>198</v>
      </c>
      <c r="B199" s="1" t="s">
        <v>317</v>
      </c>
      <c r="C199" s="1" t="n">
        <v>21</v>
      </c>
      <c r="D199" s="1" t="n">
        <v>15</v>
      </c>
      <c r="E199" s="1" t="n">
        <v>4</v>
      </c>
      <c r="F199" s="1" t="n">
        <v>6</v>
      </c>
      <c r="H199" s="1" t="n">
        <v>2</v>
      </c>
      <c r="M199" s="1" t="n">
        <v>1</v>
      </c>
      <c r="N199" s="1" t="n">
        <v>1</v>
      </c>
      <c r="O199" s="1" t="n">
        <v>1</v>
      </c>
      <c r="P199" s="8" t="n">
        <v>0.5</v>
      </c>
      <c r="Q199" s="1" t="n">
        <v>1.5</v>
      </c>
      <c r="R199" s="6" t="s">
        <v>318</v>
      </c>
      <c r="S199" s="1" t="s">
        <v>75</v>
      </c>
      <c r="T199" s="1" t="n">
        <f aca="false">$C199*$M199*$Q199-1.5*$D199*$N199</f>
        <v>9</v>
      </c>
      <c r="U199" s="1" t="n">
        <f aca="false">$E199*$O199-2*($F199*$P199+H199)</f>
        <v>-6</v>
      </c>
      <c r="V199" s="5" t="n">
        <f aca="false">IF($U199&lt;0,$U199*1.5,$U199*3)</f>
        <v>-9</v>
      </c>
      <c r="W199" s="1" t="n">
        <f aca="false">(G199+I199+K199)*2-(J199+L199)*3</f>
        <v>0</v>
      </c>
      <c r="X199" s="1" t="n">
        <f aca="false">T199+V199+W199</f>
        <v>0</v>
      </c>
      <c r="Y199" s="2" t="n">
        <f aca="false">X199/(C199+D199*1.5+(E199+F199+H199+J199+L199)*3+(G199+I199+K199)*2)</f>
        <v>0</v>
      </c>
      <c r="Z199" s="1" t="str">
        <f aca="false">IF(S199="","",IF(S199="分","分",IF(X199=0,"分",IF(S199="攻",IF(X199&gt;0,"一致","不一致"),IF(X199&gt;=0,"不一致","一致")))))</f>
        <v>分</v>
      </c>
      <c r="AA199" s="2" t="n">
        <f aca="false">IF(S199="","",ABS(Y199))</f>
        <v>0</v>
      </c>
      <c r="AB199" s="1" t="n">
        <f aca="false">AC199-AD199</f>
        <v>-1</v>
      </c>
      <c r="AC199" s="1" t="n">
        <v>3</v>
      </c>
      <c r="AD199" s="1" t="n">
        <v>4</v>
      </c>
    </row>
    <row r="200" customFormat="false" ht="12.8" hidden="false" customHeight="false" outlineLevel="0" collapsed="false">
      <c r="A200" s="1" t="n">
        <v>199</v>
      </c>
      <c r="B200" s="1" t="s">
        <v>319</v>
      </c>
      <c r="C200" s="1" t="n">
        <v>11</v>
      </c>
      <c r="D200" s="1" t="n">
        <v>9</v>
      </c>
      <c r="E200" s="1" t="n">
        <v>3</v>
      </c>
      <c r="F200" s="1" t="n">
        <v>2</v>
      </c>
      <c r="M200" s="1" t="n">
        <v>1.2</v>
      </c>
      <c r="N200" s="1" t="n">
        <v>1.1</v>
      </c>
      <c r="O200" s="1" t="n">
        <v>1</v>
      </c>
      <c r="P200" s="1" t="n">
        <v>1</v>
      </c>
      <c r="Q200" s="1" t="n">
        <v>1.5</v>
      </c>
      <c r="R200" s="6" t="s">
        <v>320</v>
      </c>
      <c r="S200" s="1" t="s">
        <v>33</v>
      </c>
      <c r="T200" s="1" t="n">
        <f aca="false">$C200*$M200*$Q200-1.5*$D200*$N200</f>
        <v>4.95</v>
      </c>
      <c r="U200" s="1" t="n">
        <f aca="false">$E200*$O200-2*($F200*$P200+H200)</f>
        <v>-1</v>
      </c>
      <c r="V200" s="5" t="n">
        <f aca="false">IF($U200&lt;0,$U200*1.5,$U200*3)</f>
        <v>-1.5</v>
      </c>
      <c r="W200" s="1" t="n">
        <f aca="false">(G200+I200+K200)*2-(J200+L200)*3</f>
        <v>0</v>
      </c>
      <c r="X200" s="1" t="n">
        <f aca="false">T200+V200+W200</f>
        <v>3.45</v>
      </c>
      <c r="Y200" s="2" t="n">
        <f aca="false">X200/(C200+D200*1.5+(E200+F200+H200+J200+L200)*3+(G200+I200+K200)*2)</f>
        <v>0.0873417721518986</v>
      </c>
      <c r="Z200" s="1" t="str">
        <f aca="false">IF(S200="","",IF(S200="分","分",IF(X200=0,"分",IF(S200="攻",IF(X200&gt;0,"一致","不一致"),IF(X200&gt;=0,"不一致","一致")))))</f>
        <v>一致</v>
      </c>
      <c r="AA200" s="2" t="n">
        <f aca="false">IF(S200="","",ABS(Y200))</f>
        <v>0.0873417721518986</v>
      </c>
      <c r="AB200" s="1" t="n">
        <f aca="false">AC200-AD200</f>
        <v>1</v>
      </c>
      <c r="AC200" s="1" t="n">
        <v>5</v>
      </c>
      <c r="AD200" s="1" t="n">
        <v>4</v>
      </c>
    </row>
    <row r="201" customFormat="false" ht="12.8" hidden="false" customHeight="false" outlineLevel="0" collapsed="false">
      <c r="A201" s="1" t="n">
        <v>200</v>
      </c>
      <c r="B201" s="1" t="s">
        <v>321</v>
      </c>
      <c r="C201" s="7" t="n">
        <v>33</v>
      </c>
      <c r="D201" s="1" t="n">
        <v>30</v>
      </c>
      <c r="E201" s="1" t="n">
        <v>1</v>
      </c>
      <c r="F201" s="1" t="n">
        <v>4</v>
      </c>
      <c r="H201" s="1" t="n">
        <v>2</v>
      </c>
      <c r="J201" s="1" t="n">
        <v>1</v>
      </c>
      <c r="M201" s="1" t="n">
        <v>1</v>
      </c>
      <c r="N201" s="1" t="n">
        <v>0.9</v>
      </c>
      <c r="O201" s="1" t="n">
        <v>1</v>
      </c>
      <c r="P201" s="1" t="n">
        <v>0.25</v>
      </c>
      <c r="Q201" s="1" t="n">
        <v>1.5</v>
      </c>
      <c r="R201" s="6" t="s">
        <v>322</v>
      </c>
      <c r="S201" s="1" t="s">
        <v>33</v>
      </c>
      <c r="T201" s="1" t="n">
        <f aca="false">$C201*$M201*$Q201-1.5*$D201*$N201</f>
        <v>9</v>
      </c>
      <c r="U201" s="1" t="n">
        <f aca="false">$E201*$O201-2*($F201*$P201+H201)</f>
        <v>-5</v>
      </c>
      <c r="V201" s="5" t="n">
        <f aca="false">IF($U201&lt;0,$U201*1.5,$U201*3)</f>
        <v>-7.5</v>
      </c>
      <c r="W201" s="1" t="n">
        <f aca="false">(G201+I201+K201)*2-(J201+L201)*3</f>
        <v>-3</v>
      </c>
      <c r="X201" s="1" t="n">
        <f aca="false">T201+V201+W201</f>
        <v>-1.5</v>
      </c>
      <c r="Y201" s="2" t="n">
        <f aca="false">X201/(C201+D201*1.5+(E201+F201+H201+J201+L201)*3+(G201+I201+K201)*2)</f>
        <v>-0.0147058823529412</v>
      </c>
      <c r="Z201" s="1" t="str">
        <f aca="false">IF(S201="","",IF(S201="分","分",IF(X201=0,"分",IF(S201="攻",IF(X201&gt;0,"一致","不一致"),IF(X201&gt;=0,"不一致","一致")))))</f>
        <v>不一致</v>
      </c>
      <c r="AA201" s="2" t="n">
        <f aca="false">IF(S201="","",ABS(Y201))</f>
        <v>0.0147058823529412</v>
      </c>
      <c r="AB201" s="1" t="n">
        <f aca="false">AC201-AD201</f>
        <v>2</v>
      </c>
      <c r="AC201" s="1" t="n">
        <v>4</v>
      </c>
      <c r="AD201" s="1" t="n">
        <v>2</v>
      </c>
    </row>
  </sheetData>
  <autoFilter ref="A1:AD201"/>
  <conditionalFormatting sqref="AB1:AB1048576">
    <cfRule type="cellIs" priority="2" operator="greaterThanOrEqual" aboveAverage="0" equalAverage="0" bottom="0" percent="0" rank="0" text="" dxfId="22">
      <formula>3</formula>
    </cfRule>
    <cfRule type="cellIs" priority="3" operator="lessThanOrEqual" aboveAverage="0" equalAverage="0" bottom="0" percent="0" rank="0" text="" dxfId="23">
      <formula>-2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&amp;C&amp;"Arial,標準"&amp;A</oddHeader>
    <oddFooter>&amp;C&amp;"Arial,標準"ページ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2.8046875" defaultRowHeight="12.8" zeroHeight="false" outlineLevelRow="0" outlineLevelCol="0"/>
  <cols>
    <col collapsed="false" customWidth="true" hidden="false" outlineLevel="0" max="1" min="1" style="1" width="14.09"/>
    <col collapsed="false" customWidth="false" hidden="false" outlineLevel="0" max="2" min="2" style="2" width="12.8"/>
    <col collapsed="false" customWidth="true" hidden="false" outlineLevel="0" max="3" min="3" style="1" width="10.8"/>
    <col collapsed="false" customWidth="true" hidden="false" outlineLevel="0" max="4" min="4" style="1" width="14.12"/>
    <col collapsed="false" customWidth="false" hidden="false" outlineLevel="0" max="64" min="5" style="1" width="12.8"/>
  </cols>
  <sheetData>
    <row r="1" customFormat="false" ht="12.8" hidden="false" customHeight="false" outlineLevel="0" collapsed="false">
      <c r="A1" s="2" t="s">
        <v>323</v>
      </c>
      <c r="B1" s="2" t="s">
        <v>324</v>
      </c>
      <c r="C1" s="2" t="s">
        <v>325</v>
      </c>
      <c r="D1" s="2" t="s">
        <v>323</v>
      </c>
      <c r="E1" s="2" t="s">
        <v>324</v>
      </c>
      <c r="F1" s="2" t="s">
        <v>325</v>
      </c>
    </row>
    <row r="2" customFormat="false" ht="12.8" hidden="false" customHeight="false" outlineLevel="0" collapsed="false">
      <c r="A2" s="1" t="s">
        <v>326</v>
      </c>
      <c r="B2" s="2" t="n">
        <f aca="false">(COUNTIFS(戦力評価!$Z:$Z,"一致",戦力評価!$AA:$AA,"&lt;0.05")+COUNTIFS(戦力評価!$Z:$Z,"分",戦力評価!$AA:$AA,"&lt;0.05")/2)/COUNTIFS(戦力評価!$AA:$AA,"&lt;0.05")</f>
        <v>0.516666666666667</v>
      </c>
      <c r="C2" s="1" t="n">
        <f aca="false">COUNTIFS(戦力評価!$AA:$AA,"&lt;0.05")</f>
        <v>60</v>
      </c>
    </row>
    <row r="3" customFormat="false" ht="12.8" hidden="false" customHeight="false" outlineLevel="0" collapsed="false">
      <c r="A3" s="1" t="s">
        <v>327</v>
      </c>
      <c r="B3" s="2" t="n">
        <f aca="false">(COUNTIFS(戦力評価!$Z:$Z,"一致",戦力評価!$AA:$AA,"&lt;0.1",戦力評価!$AA:$AA,"&gt;=0.05")+COUNTIFS(戦力評価!$Z:$Z,"分",戦力評価!$AA:$AA,"&lt;0.1",戦力評価!$AA:$AA,"&gt;=0.05")/2)/COUNTIFS(戦力評価!$AA:$AA,"&lt;0.1",戦力評価!$AA:$AA,"&gt;=0.05")</f>
        <v>0.705882352941177</v>
      </c>
      <c r="C3" s="1" t="n">
        <f aca="false">COUNTIFS(戦力評価!$AA:$AA,"&lt;0.1",戦力評価!$AA:$AA,"&gt;=0.05")</f>
        <v>51</v>
      </c>
      <c r="D3" s="1" t="s">
        <v>328</v>
      </c>
      <c r="E3" s="2" t="n">
        <f aca="false">(COUNTIFS(戦力評価!$Z:$Z,"一致",戦力評価!$AA:$AA,"&lt;0.1")+COUNTIFS(戦力評価!$Z:$Z,"分",戦力評価!$AA:$AA,"&lt;0.1")/2)/COUNTIFS(戦力評価!$AA:$AA,"&lt;0.1")</f>
        <v>0.603603603603604</v>
      </c>
      <c r="F3" s="1" t="n">
        <f aca="false">COUNTIFS(戦力評価!$AA:$AA,"&lt;0.1")</f>
        <v>111</v>
      </c>
    </row>
    <row r="4" customFormat="false" ht="12.8" hidden="false" customHeight="false" outlineLevel="0" collapsed="false">
      <c r="A4" s="1" t="s">
        <v>329</v>
      </c>
      <c r="B4" s="2" t="n">
        <f aca="false">(COUNTIFS(戦力評価!$Z:$Z,"一致",戦力評価!$AA:$AA,"&lt;0.15",戦力評価!$AA:$AA,"&gt;=0.1")+COUNTIFS(戦力評価!$Z:$Z,"分",戦力評価!$AA:$AA,"&lt;0.15",戦力評価!$AA:$AA,"&gt;=0.1")/2)/COUNTIFS(戦力評価!$AA:$AA,"&lt;0.15",戦力評価!$AA:$AA,"&gt;=0.1")</f>
        <v>0.857142857142857</v>
      </c>
      <c r="C4" s="1" t="n">
        <f aca="false">COUNTIFS(戦力評価!$AA:$AA,"&lt;0.15",戦力評価!$AA:$AA,"&gt;=0.1")</f>
        <v>42</v>
      </c>
      <c r="E4" s="2"/>
    </row>
    <row r="5" customFormat="false" ht="12.8" hidden="false" customHeight="false" outlineLevel="0" collapsed="false">
      <c r="A5" s="1" t="s">
        <v>330</v>
      </c>
      <c r="B5" s="2" t="n">
        <f aca="false">(COUNTIFS(戦力評価!$Z:$Z,"一致",戦力評価!$AA:$AA,"&lt;0.2",戦力評価!$AA:$AA,"&gt;=0.15")+COUNTIFS(戦力評価!$Z:$Z,"分",戦力評価!$AA:$AA,"&lt;0.2",戦力評価!$AA:$AA,"&gt;=0.15")/2)/COUNTIFS(戦力評価!$AA:$AA,"&lt;0.2",戦力評価!$AA:$AA,"&gt;=0.15")</f>
        <v>0.980769230769231</v>
      </c>
      <c r="C5" s="1" t="n">
        <f aca="false">COUNTIFS(戦力評価!$AA:$AA,"&lt;0.2",戦力評価!$AA:$AA,"&gt;=0.15")</f>
        <v>26</v>
      </c>
      <c r="D5" s="1" t="s">
        <v>331</v>
      </c>
      <c r="E5" s="2" t="n">
        <f aca="false">(COUNTIFS(戦力評価!$Z:$Z,"一致",戦力評価!$AA:$AA,"&lt;0.2",戦力評価!$AA:$AA,"&gt;=0.1")+COUNTIFS(戦力評価!$Z:$Z,"分",戦力評価!$AA:$AA,"&lt;0.2",戦力評価!$AA:$AA,"&gt;=0.1")/2)/COUNTIFS(戦力評価!$AA:$AA,"&lt;0.2",戦力評価!$AA:$AA,"&gt;=0.1")</f>
        <v>0.904411764705882</v>
      </c>
      <c r="F5" s="1" t="n">
        <f aca="false">COUNTIFS(戦力評価!$AA:$AA,"&lt;0.2",戦力評価!$AA:$AA,"&gt;=0.1")</f>
        <v>68</v>
      </c>
    </row>
    <row r="6" customFormat="false" ht="12.8" hidden="false" customHeight="false" outlineLevel="0" collapsed="false">
      <c r="A6" s="1" t="s">
        <v>332</v>
      </c>
      <c r="B6" s="2" t="n">
        <f aca="false">(COUNTIFS(戦力評価!$Z:$Z,"一致",戦力評価!$AA:$AA,"&lt;0.3",戦力評価!$AA:$AA,"&gt;=0.2")+COUNTIFS(戦力評価!$Z:$Z,"分",戦力評価!$AA:$AA,"&lt;0.3",戦力評価!$AA:$AA,"&gt;=0.2")/2)/COUNTIFS(戦力評価!$AA:$AA,"&lt;0.3",戦力評価!$AA:$AA,"&gt;=0.2")</f>
        <v>1</v>
      </c>
      <c r="C6" s="1" t="n">
        <f aca="false">COUNTIFS(戦力評価!$AA:$AA,"&lt;0.3",戦力評価!$AA:$AA,"&gt;=0.2")</f>
        <v>19</v>
      </c>
      <c r="E6" s="2"/>
    </row>
    <row r="7" customFormat="false" ht="12.8" hidden="false" customHeight="false" outlineLevel="0" collapsed="false">
      <c r="A7" s="28" t="s">
        <v>333</v>
      </c>
      <c r="B7" s="29" t="n">
        <f aca="false">(COUNTIFS(戦力評価!$Z:$Z,"一致",戦力評価!$AA:$AA,"&gt;=0.3")+COUNTIFS(戦力評価!$Z:$Z,"分",戦力評価!$AA:$AA,"&gt;=0.3")/2)/COUNTIF(戦力評価!$AA:$AA,"&gt;=0.3")</f>
        <v>1</v>
      </c>
      <c r="C7" s="30" t="n">
        <f aca="false">COUNTIF(戦力評価!$AA:$AA,"&gt;=0.3")</f>
        <v>2</v>
      </c>
      <c r="D7" s="28" t="s">
        <v>334</v>
      </c>
      <c r="E7" s="29" t="n">
        <f aca="false">(COUNTIFS(戦力評価!$Z:$Z,"一致",戦力評価!$AA:$AA,"&gt;=0.2")+COUNTIFS(戦力評価!$Z:$Z,"分",戦力評価!$AA:$AA,"&gt;=0.2")/2)/COUNTIF(戦力評価!$AA:$AA,"&gt;=0.2")</f>
        <v>1</v>
      </c>
      <c r="F7" s="30" t="n">
        <f aca="false">COUNTIF(戦力評価!$AA:$AA,"&gt;=0.2")</f>
        <v>21</v>
      </c>
    </row>
    <row r="8" customFormat="false" ht="12.8" hidden="false" customHeight="false" outlineLevel="0" collapsed="false">
      <c r="A8" s="1" t="s">
        <v>335</v>
      </c>
      <c r="B8" s="2" t="n">
        <f aca="false">(COUNTIFS(戦力評価!$Z:$Z,"一致",戦力評価!$AA:$AA,"&gt;=0")+COUNTIFS(戦力評価!$Z:$Z,"分",戦力評価!$AA:$AA,"&gt;=0")/2)/COUNTIF(戦力評価!$AA:$AA,"&gt;=0")</f>
        <v>0.7475</v>
      </c>
      <c r="C8" s="1" t="n">
        <f aca="false">SUM(C2:C7)</f>
        <v>200</v>
      </c>
      <c r="F8" s="1" t="n">
        <f aca="false">SUM(F2:F7)</f>
        <v>200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&amp;C&amp;"Arial,標準"&amp;A</oddHeader>
    <oddFooter>&amp;C&amp;"Arial,標準"ページ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14673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2020-09-14T13:05:07Z</dcterms:created>
  <dc:creator/>
  <dc:description/>
  <dc:language>ja-JP</dc:language>
  <cp:lastModifiedBy/>
  <dcterms:modified xsi:type="dcterms:W3CDTF">2023-02-28T16:43:26Z</dcterms:modified>
  <cp:revision>1282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