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戦力評価" sheetId="1" state="visible" r:id="rId2"/>
    <sheet name="一致率" sheetId="2" state="visible" r:id="rId3"/>
  </sheets>
  <definedNames>
    <definedName function="false" hidden="true" localSheetId="0" name="_xlnm._FilterDatabase" vbProcedure="false">戦力評価!$A$1:$AQ$219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<sst xmlns="http://schemas.openxmlformats.org/spreadsheetml/2006/main" count="609" uniqueCount="371">
  <si>
    <t xml:space="preserve">番号</t>
  </si>
  <si>
    <t xml:space="preserve">シナリオ</t>
  </si>
  <si>
    <t xml:space="preserve">攻撃
分隊</t>
  </si>
  <si>
    <t xml:space="preserve">攻撃
L3</t>
  </si>
  <si>
    <t xml:space="preserve">攻撃
L2</t>
  </si>
  <si>
    <t xml:space="preserve">攻撃
FT</t>
  </si>
  <si>
    <t xml:space="preserve">攻撃
DC</t>
  </si>
  <si>
    <t xml:space="preserve">防御
分隊</t>
  </si>
  <si>
    <t xml:space="preserve">防御
L3</t>
  </si>
  <si>
    <t xml:space="preserve">防御
L2</t>
  </si>
  <si>
    <t xml:space="preserve">防御
FT</t>
  </si>
  <si>
    <t xml:space="preserve">防御
DC</t>
  </si>
  <si>
    <t xml:space="preserve">地雷
Panji</t>
  </si>
  <si>
    <t xml:space="preserve">鉄条
網</t>
  </si>
  <si>
    <t xml:space="preserve">攻撃
戦車 </t>
  </si>
  <si>
    <t xml:space="preserve">防御
戦車 </t>
  </si>
  <si>
    <t xml:space="preserve">攻撃
砲</t>
  </si>
  <si>
    <t xml:space="preserve">防御
砲</t>
  </si>
  <si>
    <t xml:space="preserve">攻撃
OBA</t>
  </si>
  <si>
    <t xml:space="preserve">防御
OBA</t>
  </si>
  <si>
    <t xml:space="preserve">攻撃
航空</t>
  </si>
  <si>
    <t xml:space="preserve">防御
航空</t>
  </si>
  <si>
    <t xml:space="preserve">攻撃側
歩兵質</t>
  </si>
  <si>
    <t xml:space="preserve">防御側
歩兵質</t>
  </si>
  <si>
    <t xml:space="preserve">攻撃側
戦車質</t>
  </si>
  <si>
    <t xml:space="preserve">防御側
戦車質</t>
  </si>
  <si>
    <t xml:space="preserve">攻撃
補正</t>
  </si>
  <si>
    <t xml:space="preserve">備考</t>
  </si>
  <si>
    <t xml:space="preserve">勝ち</t>
  </si>
  <si>
    <t xml:space="preserve">攻撃
歩兵数</t>
  </si>
  <si>
    <t xml:space="preserve">防御
歩兵数</t>
  </si>
  <si>
    <t xml:space="preserve">歩兵
優勢</t>
  </si>
  <si>
    <t xml:space="preserve">戦車
優勢</t>
  </si>
  <si>
    <t xml:space="preserve">戦車
相当</t>
  </si>
  <si>
    <t xml:space="preserve">その他
相当</t>
  </si>
  <si>
    <t xml:space="preserve">総優勢</t>
  </si>
  <si>
    <t xml:space="preserve">優勢率</t>
  </si>
  <si>
    <t xml:space="preserve">一致</t>
  </si>
  <si>
    <t xml:space="preserve">優勢率
絶対値</t>
  </si>
  <si>
    <t xml:space="preserve">ELR差</t>
  </si>
  <si>
    <t xml:space="preserve">攻撃側
ELR</t>
  </si>
  <si>
    <t xml:space="preserve">防御側
ELR</t>
  </si>
  <si>
    <t xml:space="preserve">A</t>
  </si>
  <si>
    <t xml:space="preserve">防</t>
  </si>
  <si>
    <t xml:space="preserve">攻建物防平地・脱出</t>
  </si>
  <si>
    <t xml:space="preserve">攻</t>
  </si>
  <si>
    <t xml:space="preserve">AP12</t>
  </si>
  <si>
    <t xml:space="preserve">戦車1/4</t>
  </si>
  <si>
    <t xml:space="preserve">AP11</t>
  </si>
  <si>
    <t xml:space="preserve">PBP26</t>
  </si>
  <si>
    <t xml:space="preserve">ASL News 38</t>
  </si>
  <si>
    <t xml:space="preserve">平地軟弱ボグ</t>
  </si>
  <si>
    <t xml:space="preserve">AP14</t>
  </si>
  <si>
    <t xml:space="preserve">平地</t>
  </si>
  <si>
    <t xml:space="preserve">A43</t>
  </si>
  <si>
    <t xml:space="preserve">広い突破（目標は半分）</t>
  </si>
  <si>
    <t xml:space="preserve">AD7</t>
  </si>
  <si>
    <t xml:space="preserve">D3</t>
  </si>
  <si>
    <t xml:space="preserve">EP3</t>
  </si>
  <si>
    <t xml:space="preserve">広い突破・泥</t>
  </si>
  <si>
    <t xml:space="preserve">TOT12</t>
  </si>
  <si>
    <t xml:space="preserve">D6</t>
  </si>
  <si>
    <t xml:space="preserve">ASL News 4</t>
  </si>
  <si>
    <t xml:space="preserve">橋</t>
  </si>
  <si>
    <t xml:space="preserve">A98</t>
  </si>
  <si>
    <t xml:space="preserve">橋（半分が対岸）</t>
  </si>
  <si>
    <t xml:space="preserve">TEF1-5</t>
  </si>
  <si>
    <t xml:space="preserve">戦車差１・ELR+</t>
  </si>
  <si>
    <t xml:space="preserve">FF12</t>
  </si>
  <si>
    <t xml:space="preserve">戦車差３・ELR-</t>
  </si>
  <si>
    <t xml:space="preserve">EP44</t>
  </si>
  <si>
    <t xml:space="preserve">AP10</t>
  </si>
  <si>
    <t xml:space="preserve">疎性Jg</t>
  </si>
  <si>
    <t xml:space="preserve">CH55</t>
  </si>
  <si>
    <t xml:space="preserve">平地・丘＋洞窟</t>
  </si>
  <si>
    <t xml:space="preserve">広い突破・渡河</t>
  </si>
  <si>
    <t xml:space="preserve">AP1</t>
  </si>
  <si>
    <t xml:space="preserve">AP16</t>
  </si>
  <si>
    <t xml:space="preserve">戦車差４</t>
  </si>
  <si>
    <t xml:space="preserve">FF14</t>
  </si>
  <si>
    <t xml:space="preserve">丘</t>
  </si>
  <si>
    <t xml:space="preserve">密生Jg(平地)</t>
  </si>
  <si>
    <t xml:space="preserve">EP84</t>
  </si>
  <si>
    <t xml:space="preserve">T1</t>
  </si>
  <si>
    <t xml:space="preserve">D10</t>
  </si>
  <si>
    <t xml:space="preserve">分</t>
  </si>
  <si>
    <t xml:space="preserve">デスメイズ(0.5)・ELR-</t>
  </si>
  <si>
    <t xml:space="preserve">NQNG4</t>
  </si>
  <si>
    <t xml:space="preserve">ELR-</t>
  </si>
  <si>
    <t xml:space="preserve">A25</t>
  </si>
  <si>
    <t xml:space="preserve">NQNG6</t>
  </si>
  <si>
    <t xml:space="preserve">橋２本・ELR-</t>
  </si>
  <si>
    <t xml:space="preserve">A27</t>
  </si>
  <si>
    <t xml:space="preserve">J</t>
  </si>
  <si>
    <t xml:space="preserve">戦車差２・攻機関銃大量・M3MMG=SQ</t>
  </si>
  <si>
    <t xml:space="preserve">AD6</t>
  </si>
  <si>
    <t xml:space="preserve">防御側脱出</t>
  </si>
  <si>
    <t xml:space="preserve">攻防不明</t>
  </si>
  <si>
    <t xml:space="preserve">AH2</t>
  </si>
  <si>
    <t xml:space="preserve">A117</t>
  </si>
  <si>
    <t xml:space="preserve">疎性・密生Jg（平地）</t>
  </si>
  <si>
    <t xml:space="preserve">RB2</t>
  </si>
  <si>
    <t xml:space="preserve">D9</t>
  </si>
  <si>
    <t xml:space="preserve">戦車差３</t>
  </si>
  <si>
    <t xml:space="preserve">J19</t>
  </si>
  <si>
    <t xml:space="preserve">D13</t>
  </si>
  <si>
    <t xml:space="preserve">U33</t>
  </si>
  <si>
    <t xml:space="preserve">攻丘防平地 +広い突破</t>
  </si>
  <si>
    <t xml:space="preserve">J33</t>
  </si>
  <si>
    <t xml:space="preserve">D8</t>
  </si>
  <si>
    <t xml:space="preserve">戦車差－５</t>
  </si>
  <si>
    <t xml:space="preserve">OAF9</t>
  </si>
  <si>
    <t xml:space="preserve">広い突破</t>
  </si>
  <si>
    <t xml:space="preserve">D17</t>
  </si>
  <si>
    <t xml:space="preserve">アメリカバランス・戦車差０</t>
  </si>
  <si>
    <t xml:space="preserve">FF13</t>
  </si>
  <si>
    <t xml:space="preserve">丘・戦車2/10</t>
  </si>
  <si>
    <t xml:space="preserve">U26</t>
  </si>
  <si>
    <t xml:space="preserve">丘（攻盤外砲）・固定砲除く</t>
  </si>
  <si>
    <t xml:space="preserve">T3</t>
  </si>
  <si>
    <t xml:space="preserve">丘・ELR-</t>
  </si>
  <si>
    <t xml:space="preserve">攻10-2Hero 丘だが地形・砂塵・至近距離</t>
  </si>
  <si>
    <t xml:space="preserve">E</t>
  </si>
  <si>
    <t xml:space="preserve">丘・平地</t>
  </si>
  <si>
    <t xml:space="preserve">Buck9</t>
  </si>
  <si>
    <t xml:space="preserve">盤外砲は一部しか狙えない</t>
  </si>
  <si>
    <t xml:space="preserve">U40</t>
  </si>
  <si>
    <t xml:space="preserve">一部泥</t>
  </si>
  <si>
    <t xml:space="preserve">A100</t>
  </si>
  <si>
    <t xml:space="preserve">麦畑</t>
  </si>
  <si>
    <t xml:space="preserve">A45</t>
  </si>
  <si>
    <t xml:space="preserve">広い突破・密生Jg</t>
  </si>
  <si>
    <t xml:space="preserve">U18</t>
  </si>
  <si>
    <t xml:space="preserve">コンボイ</t>
  </si>
  <si>
    <t xml:space="preserve">BdF#2</t>
  </si>
  <si>
    <t xml:space="preserve">深雪</t>
  </si>
  <si>
    <t xml:space="preserve">ASL News 2 </t>
  </si>
  <si>
    <t xml:space="preserve">U36</t>
  </si>
  <si>
    <t xml:space="preserve">迫撃砲と戦車除く・泥・平地・池</t>
  </si>
  <si>
    <t xml:space="preserve">戦車2/12</t>
  </si>
  <si>
    <t xml:space="preserve">U21</t>
  </si>
  <si>
    <t xml:space="preserve">D5</t>
  </si>
  <si>
    <t xml:space="preserve">増援５個扱い・ELR-</t>
  </si>
  <si>
    <t xml:space="preserve">A14</t>
  </si>
  <si>
    <t xml:space="preserve">橋はすぐ越えられるので非適用</t>
  </si>
  <si>
    <t xml:space="preserve">洞窟・攻10-3HMG3MMG3</t>
  </si>
  <si>
    <t xml:space="preserve">J24</t>
  </si>
  <si>
    <t xml:space="preserve">RB1</t>
  </si>
  <si>
    <t xml:space="preserve">AD9</t>
  </si>
  <si>
    <t xml:space="preserve">中国</t>
  </si>
  <si>
    <t xml:space="preserve">U19</t>
  </si>
  <si>
    <t xml:space="preserve">戦車差４・Carr=2HS</t>
  </si>
  <si>
    <t xml:space="preserve">ASL News 39</t>
  </si>
  <si>
    <t xml:space="preserve">戦車差０、３・泥</t>
  </si>
  <si>
    <t xml:space="preserve">A39</t>
  </si>
  <si>
    <t xml:space="preserve">丘（攻盤外砲）・平地（戦車優勢）</t>
  </si>
  <si>
    <t xml:space="preserve">A26</t>
  </si>
  <si>
    <t xml:space="preserve">TAC74</t>
  </si>
  <si>
    <t xml:space="preserve">完全建物</t>
  </si>
  <si>
    <t xml:space="preserve">TAC25</t>
  </si>
  <si>
    <t xml:space="preserve">丘（攻盤外砲）・ELR-</t>
  </si>
  <si>
    <t xml:space="preserve">TAC32</t>
  </si>
  <si>
    <t xml:space="preserve">J17</t>
  </si>
  <si>
    <t xml:space="preserve">完全隠匿・日本バランス</t>
  </si>
  <si>
    <t xml:space="preserve">TAC15</t>
  </si>
  <si>
    <t xml:space="preserve">平地・ソ連バラ・戦車差3・ELR-・ソ徴攻20%</t>
  </si>
  <si>
    <t xml:space="preserve">J15</t>
  </si>
  <si>
    <t xml:space="preserve">spigot mortarは砲とする・洞窟</t>
  </si>
  <si>
    <t xml:space="preserve">AP3</t>
  </si>
  <si>
    <t xml:space="preserve">TAC50</t>
  </si>
  <si>
    <t xml:space="preserve">TAC49</t>
  </si>
  <si>
    <t xml:space="preserve">A13</t>
  </si>
  <si>
    <t xml:space="preserve">U20</t>
  </si>
  <si>
    <t xml:space="preserve">PBP20</t>
  </si>
  <si>
    <t xml:space="preserve">TAC36</t>
  </si>
  <si>
    <t xml:space="preserve">AP9</t>
  </si>
  <si>
    <t xml:space="preserve">ASL News 42</t>
  </si>
  <si>
    <t xml:space="preserve">TAC24</t>
  </si>
  <si>
    <t xml:space="preserve">平地（戦車優勢）・ELR-</t>
  </si>
  <si>
    <t xml:space="preserve">攻撃側丘先取・ELR-</t>
  </si>
  <si>
    <t xml:space="preserve">J18</t>
  </si>
  <si>
    <t xml:space="preserve">丘＋洞窟</t>
  </si>
  <si>
    <t xml:space="preserve">AP6</t>
  </si>
  <si>
    <t xml:space="preserve">広い突破・ELR-</t>
  </si>
  <si>
    <t xml:space="preserve">A97</t>
  </si>
  <si>
    <t xml:space="preserve">密生Jg（小屋）</t>
  </si>
  <si>
    <t xml:space="preserve">平地（戦車優勢）・広い突破を無視</t>
  </si>
  <si>
    <t xml:space="preserve">J35</t>
  </si>
  <si>
    <t xml:space="preserve">疎性Jg（小屋）・FT-17・中国扱い</t>
  </si>
  <si>
    <t xml:space="preserve">TAC4</t>
  </si>
  <si>
    <t xml:space="preserve">丘（攻盤外砲）・前面泥・平地</t>
  </si>
  <si>
    <t xml:space="preserve">U45</t>
  </si>
  <si>
    <t xml:space="preserve">TAC42</t>
  </si>
  <si>
    <t xml:space="preserve">TAC30</t>
  </si>
  <si>
    <t xml:space="preserve">洞窟</t>
  </si>
  <si>
    <t xml:space="preserve">A8</t>
  </si>
  <si>
    <t xml:space="preserve">ソ連バランス</t>
  </si>
  <si>
    <t xml:space="preserve">U30</t>
  </si>
  <si>
    <t xml:space="preserve">丘を取って奇襲</t>
  </si>
  <si>
    <t xml:space="preserve">TAC37</t>
  </si>
  <si>
    <t xml:space="preserve">建物地雷で平地扱いしない・戦車2/11</t>
  </si>
  <si>
    <t xml:space="preserve">OAF1</t>
  </si>
  <si>
    <t xml:space="preserve">TAC48</t>
  </si>
  <si>
    <t xml:space="preserve">M3MMG=SQ</t>
  </si>
  <si>
    <t xml:space="preserve">TAC18</t>
  </si>
  <si>
    <t xml:space="preserve">OAF3</t>
  </si>
  <si>
    <t xml:space="preserve">A31</t>
  </si>
  <si>
    <t xml:space="preserve">丘で突破</t>
  </si>
  <si>
    <t xml:space="preserve">A24</t>
  </si>
  <si>
    <t xml:space="preserve">戦車差２・広い突破（出口は半分）</t>
  </si>
  <si>
    <t xml:space="preserve">疎性Jg（平地）・キャリア=4HS・中国</t>
  </si>
  <si>
    <t xml:space="preserve">TAC16</t>
  </si>
  <si>
    <t xml:space="preserve">森の中で使えない砲は除かない</t>
  </si>
  <si>
    <t xml:space="preserve">A66</t>
  </si>
  <si>
    <t xml:space="preserve">A15</t>
  </si>
  <si>
    <t xml:space="preserve">防御側緩い配置移動制限</t>
  </si>
  <si>
    <t xml:space="preserve">GSTK7</t>
  </si>
  <si>
    <t xml:space="preserve">Carr=3HS・２か所防衛</t>
  </si>
  <si>
    <t xml:space="preserve">至近距離奇襲＋広い突破・パルチザン</t>
  </si>
  <si>
    <t xml:space="preserve">橋４本・ELR-</t>
  </si>
  <si>
    <t xml:space="preserve">A22</t>
  </si>
  <si>
    <t xml:space="preserve">橋３本・戦車差３</t>
  </si>
  <si>
    <t xml:space="preserve">PB-CH(E)</t>
  </si>
  <si>
    <t xml:space="preserve">橋３本・FT-17</t>
  </si>
  <si>
    <t xml:space="preserve">A52</t>
  </si>
  <si>
    <t xml:space="preserve">航空支援を使うと広い突破になる</t>
  </si>
  <si>
    <t xml:space="preserve">AP2</t>
  </si>
  <si>
    <t xml:space="preserve">A16</t>
  </si>
  <si>
    <t xml:space="preserve">平地（戦車優勢）・盤外砲は一部のみ</t>
  </si>
  <si>
    <t xml:space="preserve">CH81</t>
  </si>
  <si>
    <t xml:space="preserve">SPWsMG=1HS</t>
  </si>
  <si>
    <t xml:space="preserve">D4</t>
  </si>
  <si>
    <t xml:space="preserve">広い突破（縦深の２倍）</t>
  </si>
  <si>
    <t xml:space="preserve">広い突破（縦深の２倍）・密生Jg</t>
  </si>
  <si>
    <t xml:space="preserve">D2</t>
  </si>
  <si>
    <t xml:space="preserve">TAC67</t>
  </si>
  <si>
    <t xml:space="preserve">平地・盤外砲は奥を撃てない</t>
  </si>
  <si>
    <t xml:space="preserve">AP171</t>
  </si>
  <si>
    <t xml:space="preserve">D</t>
  </si>
  <si>
    <t xml:space="preserve">完全隠匿・ソ徴攻40%・ELR-</t>
  </si>
  <si>
    <t xml:space="preserve">SX5</t>
  </si>
  <si>
    <t xml:space="preserve">平地（戦車優勢）</t>
  </si>
  <si>
    <t xml:space="preserve">完全隠匿・ELR-</t>
  </si>
  <si>
    <t xml:space="preserve">A10</t>
  </si>
  <si>
    <t xml:space="preserve">丘・ELR-・深雪と鉄条網多数</t>
  </si>
  <si>
    <t xml:space="preserve">A60</t>
  </si>
  <si>
    <t xml:space="preserve">疎性Jg・中国</t>
  </si>
  <si>
    <t xml:space="preserve">PBP21</t>
  </si>
  <si>
    <t xml:space="preserve">中国扱い</t>
  </si>
  <si>
    <t xml:space="preserve">A110</t>
  </si>
  <si>
    <t xml:space="preserve">中国エリート扱い・完全建物</t>
  </si>
  <si>
    <t xml:space="preserve">ELR-・無敵戦車</t>
  </si>
  <si>
    <t xml:space="preserve">SX8</t>
  </si>
  <si>
    <t xml:space="preserve">ELR+・M3MMG=SQ</t>
  </si>
  <si>
    <t xml:space="preserve">ASL News 21</t>
  </si>
  <si>
    <t xml:space="preserve">橋２本（半分が対岸）・パルチザン</t>
  </si>
  <si>
    <t xml:space="preserve">D16</t>
  </si>
  <si>
    <t xml:space="preserve">夜間ルール無視</t>
  </si>
  <si>
    <t xml:space="preserve">T4</t>
  </si>
  <si>
    <t xml:space="preserve">両者10-3</t>
  </si>
  <si>
    <t xml:space="preserve">ASL News 41</t>
  </si>
  <si>
    <t xml:space="preserve">TEF1-7</t>
  </si>
  <si>
    <t xml:space="preserve">TEF1-6</t>
  </si>
  <si>
    <t xml:space="preserve">SSライフル</t>
  </si>
  <si>
    <t xml:space="preserve">TAC70</t>
  </si>
  <si>
    <t xml:space="preserve">U47</t>
  </si>
  <si>
    <t xml:space="preserve">OAF5</t>
  </si>
  <si>
    <t xml:space="preserve">BoF1</t>
  </si>
  <si>
    <t xml:space="preserve">日本条件達成後、中国徴攻20%</t>
  </si>
  <si>
    <t xml:space="preserve">RB5</t>
  </si>
  <si>
    <t xml:space="preserve">高火力市街戦</t>
  </si>
  <si>
    <t xml:space="preserve">TAC39</t>
  </si>
  <si>
    <t xml:space="preserve">EP45</t>
  </si>
  <si>
    <t xml:space="preserve">EP18</t>
  </si>
  <si>
    <t xml:space="preserve">深雪・ソ徴攻20%</t>
  </si>
  <si>
    <t xml:space="preserve">BoF8</t>
  </si>
  <si>
    <t xml:space="preserve">ELR+</t>
  </si>
  <si>
    <t xml:space="preserve">KGP11</t>
  </si>
  <si>
    <t xml:space="preserve">丘（攻盤外砲）</t>
  </si>
  <si>
    <t xml:space="preserve">A63</t>
  </si>
  <si>
    <t xml:space="preserve">BdF#7</t>
  </si>
  <si>
    <t xml:space="preserve">深雪・251sMG=HS</t>
  </si>
  <si>
    <t xml:space="preserve">KGP3</t>
  </si>
  <si>
    <t xml:space="preserve">BdF#8</t>
  </si>
  <si>
    <t xml:space="preserve">攻9-2ヒーロー・ELR+</t>
  </si>
  <si>
    <t xml:space="preserve">BoF5</t>
  </si>
  <si>
    <t xml:space="preserve">ELR+・ドイツ戦車は入れる</t>
  </si>
  <si>
    <t xml:space="preserve">TAC55</t>
  </si>
  <si>
    <t xml:space="preserve">Carr=6HS</t>
  </si>
  <si>
    <t xml:space="preserve">A17</t>
  </si>
  <si>
    <t xml:space="preserve">平地・完全建物</t>
  </si>
  <si>
    <t xml:space="preserve">PBP30</t>
  </si>
  <si>
    <t xml:space="preserve">D12</t>
  </si>
  <si>
    <t xml:space="preserve">AD10</t>
  </si>
  <si>
    <t xml:space="preserve">PB7</t>
  </si>
  <si>
    <t xml:space="preserve">完全建物・ELR+</t>
  </si>
  <si>
    <t xml:space="preserve">FF11</t>
  </si>
  <si>
    <t xml:space="preserve">攻防不明・ドイツバランス・ELR</t>
  </si>
  <si>
    <t xml:space="preserve">U14</t>
  </si>
  <si>
    <t xml:space="preserve">攻撃側丘奪取容易</t>
  </si>
  <si>
    <t xml:space="preserve">A67</t>
  </si>
  <si>
    <t xml:space="preserve">丘・洞窟</t>
  </si>
  <si>
    <t xml:space="preserve">PB2</t>
  </si>
  <si>
    <t xml:space="preserve">AP13</t>
  </si>
  <si>
    <t xml:space="preserve">ソ徴攻100%</t>
  </si>
  <si>
    <t xml:space="preserve">KGP6</t>
  </si>
  <si>
    <t xml:space="preserve">丘・戦車差－１</t>
  </si>
  <si>
    <t xml:space="preserve">KGP7</t>
  </si>
  <si>
    <t xml:space="preserve">独1SQ,非装甲ht,ART取除く</t>
  </si>
  <si>
    <t xml:space="preserve">A107</t>
  </si>
  <si>
    <t xml:space="preserve">ソ徴攻20%・ELR-</t>
  </si>
  <si>
    <t xml:space="preserve">CH75</t>
  </si>
  <si>
    <t xml:space="preserve">ELR+・加T各3,Lynx2,SQ-1,ド9-1TL</t>
  </si>
  <si>
    <t xml:space="preserve">PB9</t>
  </si>
  <si>
    <t xml:space="preserve">独徴募兵-1・戦車1/5</t>
  </si>
  <si>
    <t xml:space="preserve">EP99</t>
  </si>
  <si>
    <t xml:space="preserve">独増両方・ソSQ-2,KV1-1・戦車2/11</t>
  </si>
  <si>
    <t xml:space="preserve">D7</t>
  </si>
  <si>
    <t xml:space="preserve">高火力市街戦・ソ連バランスAT-3</t>
  </si>
  <si>
    <t xml:space="preserve">密生Jg(平地)・日SQE+3,1+3・M3入れる</t>
  </si>
  <si>
    <t xml:space="preserve">U22</t>
  </si>
  <si>
    <t xml:space="preserve">攻防不明・Carr=2HS</t>
  </si>
  <si>
    <t xml:space="preserve">PB-CH(B)</t>
  </si>
  <si>
    <t xml:space="preserve">分割防御移動制限・ソSQ-2・戦車-1</t>
  </si>
  <si>
    <t xml:space="preserve">TAC19</t>
  </si>
  <si>
    <t xml:space="preserve">ELR-・米SQ増-2</t>
  </si>
  <si>
    <t xml:space="preserve">AD4</t>
  </si>
  <si>
    <t xml:space="preserve">至近距離奇襲・英戦-2,SQ-1・戦車1/8</t>
  </si>
  <si>
    <t xml:space="preserve">OAF4</t>
  </si>
  <si>
    <t xml:space="preserve">至近距離奇襲・ドSQ+1米戦-1</t>
  </si>
  <si>
    <t xml:space="preserve">J29</t>
  </si>
  <si>
    <t xml:space="preserve">高火力市街戦・戦車差4</t>
  </si>
  <si>
    <t xml:space="preserve">J32</t>
  </si>
  <si>
    <t xml:space="preserve">BoF3</t>
  </si>
  <si>
    <t xml:space="preserve">分割防御</t>
  </si>
  <si>
    <t xml:space="preserve">A54</t>
  </si>
  <si>
    <t xml:space="preserve">深雪・ELR-</t>
  </si>
  <si>
    <t xml:space="preserve">B</t>
  </si>
  <si>
    <t xml:space="preserve">攻防不明・高火市街・完全建物</t>
  </si>
  <si>
    <t xml:space="preserve">AH1</t>
  </si>
  <si>
    <t xml:space="preserve">涸れ谷で左右阻害広い突破・ソ-1SQ</t>
  </si>
  <si>
    <t xml:space="preserve">TOT11</t>
  </si>
  <si>
    <t xml:space="preserve">泥無視(防車泥bog・煙幕可)・ドSQ+3&amp;L+1</t>
  </si>
  <si>
    <t xml:space="preserve">AP87</t>
  </si>
  <si>
    <t xml:space="preserve">日本バランスB2・分割防御</t>
  </si>
  <si>
    <t xml:space="preserve">AD11</t>
  </si>
  <si>
    <t xml:space="preserve">ELR+・夜間無視</t>
  </si>
  <si>
    <t xml:space="preserve">AP78</t>
  </si>
  <si>
    <t xml:space="preserve">無敵戦車</t>
  </si>
  <si>
    <t xml:space="preserve">AP86</t>
  </si>
  <si>
    <t xml:space="preserve">EP61</t>
  </si>
  <si>
    <t xml:space="preserve">チハ改TK10</t>
  </si>
  <si>
    <t xml:space="preserve">AP92</t>
  </si>
  <si>
    <t xml:space="preserve">carr=2HS・バランスB3</t>
  </si>
  <si>
    <t xml:space="preserve">A92</t>
  </si>
  <si>
    <t xml:space="preserve">日本戦車TK5</t>
  </si>
  <si>
    <t xml:space="preserve">防のみ増援半数後半・ELR-</t>
  </si>
  <si>
    <t xml:space="preserve">優勢率絶対値</t>
  </si>
  <si>
    <t xml:space="preserve">一致率</t>
  </si>
  <si>
    <t xml:space="preserve">サンプル数</t>
  </si>
  <si>
    <t xml:space="preserve">5%未満</t>
  </si>
  <si>
    <t xml:space="preserve">5～10%未満</t>
  </si>
  <si>
    <t xml:space="preserve">10%未満</t>
  </si>
  <si>
    <t xml:space="preserve">10～15%未満</t>
  </si>
  <si>
    <t xml:space="preserve">15～20%未満</t>
  </si>
  <si>
    <t xml:space="preserve">10～20%未満</t>
  </si>
  <si>
    <t xml:space="preserve">20～30％未満</t>
  </si>
  <si>
    <t xml:space="preserve">30％以上</t>
  </si>
  <si>
    <t xml:space="preserve">20％以上</t>
  </si>
  <si>
    <t xml:space="preserve">全体</t>
  </si>
  <si>
    <t xml:space="preserve">優勢率1%（端数切捨て)当たり勝率3%か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</si>
</sst>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General"/>
    <numFmt numFmtId="167" formatCode="m\月d\日"/>
  </numFmts>
  <fonts count="6">
    <font>
      <sz val="1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DEE6EF"/>
        <bgColor rgb="FFEEEEEE"/>
      </patternFill>
    </fill>
    <fill>
      <patternFill patternType="solid">
        <fgColor rgb="FFFFAA95"/>
        <bgColor rgb="FFFFB66C"/>
      </patternFill>
    </fill>
    <fill>
      <patternFill patternType="solid">
        <fgColor rgb="FFB4C7DC"/>
        <bgColor rgb="FFAFD095"/>
      </patternFill>
    </fill>
    <fill>
      <patternFill patternType="solid">
        <fgColor rgb="FFFFDE59"/>
        <bgColor rgb="FFFFE994"/>
      </patternFill>
    </fill>
    <fill>
      <patternFill patternType="solid">
        <fgColor rgb="FFFFFFA6"/>
        <bgColor rgb="FFE8F2A1"/>
      </patternFill>
    </fill>
    <fill>
      <patternFill patternType="solid">
        <fgColor rgb="FFE8F2A1"/>
        <bgColor rgb="FFFFE994"/>
      </patternFill>
    </fill>
    <fill>
      <patternFill patternType="solid">
        <fgColor rgb="FFAFD095"/>
        <bgColor rgb="FFB4C7DC"/>
      </patternFill>
    </fill>
    <fill>
      <patternFill patternType="solid">
        <fgColor rgb="FFFFFF00"/>
        <bgColor rgb="FFFFFF00"/>
      </patternFill>
    </fill>
    <fill>
      <patternFill patternType="solid">
        <fgColor rgb="FF729FCF"/>
        <bgColor rgb="FF808080"/>
      </patternFill>
    </fill>
    <fill>
      <patternFill patternType="solid">
        <fgColor rgb="FFFFD8CE"/>
        <bgColor rgb="FFFFCCCC"/>
      </patternFill>
    </fill>
    <fill>
      <patternFill patternType="solid">
        <fgColor rgb="FFEEEEEE"/>
        <bgColor rgb="FFDEE6EF"/>
      </patternFill>
    </fill>
    <fill>
      <patternFill patternType="solid">
        <fgColor rgb="FF77BC65"/>
        <bgColor rgb="FFAFD095"/>
      </patternFill>
    </fill>
    <fill>
      <patternFill patternType="solid">
        <fgColor rgb="FFFFB66C"/>
        <bgColor rgb="FFFFAA95"/>
      </patternFill>
    </fill>
    <fill>
      <patternFill patternType="solid">
        <fgColor rgb="FFFFE994"/>
        <bgColor rgb="FFE8F2A1"/>
      </patternFill>
    </fill>
    <fill>
      <patternFill patternType="solid">
        <fgColor rgb="FFFF8000"/>
        <bgColor rgb="FFFF6600"/>
      </patternFill>
    </fill>
    <fill>
      <patternFill patternType="solid">
        <fgColor rgb="FFFF0000"/>
        <bgColor rgb="FFCC00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9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9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9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11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15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1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ill>
        <patternFill patternType="solid">
          <fgColor rgb="00FFFFFF"/>
        </patternFill>
      </fill>
    </dxf>
    <dxf>
      <fill>
        <patternFill patternType="solid">
          <fgColor rgb="FFE8F2A1"/>
        </patternFill>
      </fill>
    </dxf>
    <dxf>
      <fill>
        <patternFill patternType="solid">
          <fgColor rgb="FFFFB66C"/>
        </patternFill>
      </fill>
    </dxf>
    <dxf>
      <fill>
        <patternFill patternType="solid">
          <fgColor rgb="FFFFFFA6"/>
        </patternFill>
      </fill>
    </dxf>
    <dxf>
      <fill>
        <patternFill patternType="solid">
          <fgColor rgb="FFFF8000"/>
        </patternFill>
      </fill>
    </dxf>
    <dxf>
      <fill>
        <patternFill patternType="solid">
          <fgColor rgb="FFFF0000"/>
        </patternFill>
      </fill>
    </dxf>
    <dxf>
      <fill>
        <patternFill patternType="solid">
          <fgColor rgb="FF729FCF"/>
        </patternFill>
      </fill>
    </dxf>
    <dxf>
      <fill>
        <patternFill patternType="solid">
          <fgColor rgb="FF77BC65"/>
        </patternFill>
      </fill>
    </dxf>
    <dxf>
      <fill>
        <patternFill patternType="solid">
          <fgColor rgb="FFAFD095"/>
        </patternFill>
      </fill>
    </dxf>
    <dxf>
      <fill>
        <patternFill patternType="solid">
          <fgColor rgb="FFB4C7DC"/>
        </patternFill>
      </fill>
    </dxf>
    <dxf>
      <fill>
        <patternFill patternType="solid">
          <fgColor rgb="FFDEE6EF"/>
        </patternFill>
      </fill>
    </dxf>
    <dxf>
      <fill>
        <patternFill patternType="solid">
          <fgColor rgb="FFEEEEEE"/>
        </patternFill>
      </fill>
    </dxf>
    <dxf>
      <fill>
        <patternFill patternType="solid">
          <fgColor rgb="FFFFAA95"/>
        </patternFill>
      </fill>
    </dxf>
    <dxf>
      <fill>
        <patternFill patternType="solid">
          <fgColor rgb="FFFFD8CE"/>
        </patternFill>
      </fill>
    </dxf>
    <dxf>
      <fill>
        <patternFill patternType="solid">
          <fgColor rgb="FFFFDE59"/>
        </patternFill>
      </fill>
    </dxf>
    <dxf>
      <fill>
        <patternFill patternType="solid">
          <fgColor rgb="FFFFE994"/>
        </patternFill>
      </fill>
    </dxf>
    <dxf>
      <fill>
        <patternFill patternType="solid">
          <fgColor rgb="FFFFFF00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CCFFCC"/>
        </patternFill>
      </fill>
    </dxf>
    <dxf>
      <fill>
        <patternFill patternType="solid">
          <fgColor rgb="FFFFCCCC"/>
        </patternFill>
      </fill>
    </dxf>
    <dxf>
      <fill>
        <patternFill patternType="solid">
          <fgColor rgb="FF006600"/>
        </patternFill>
      </fill>
    </dxf>
    <dxf>
      <fill>
        <patternFill patternType="solid">
          <fgColor rgb="FFCC00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CC0000"/>
      </font>
      <fill>
        <patternFill>
          <bgColor rgb="FFFFCCCC"/>
        </patternFill>
      </fill>
    </dxf>
  </dxf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808000"/>
      <rgbColor rgb="FF800080"/>
      <rgbColor rgb="FF008080"/>
      <rgbColor rgb="FFB4C7DC"/>
      <rgbColor rgb="FF808080"/>
      <rgbColor rgb="FF729FCF"/>
      <rgbColor rgb="FF993366"/>
      <rgbColor rgb="FFE8F2A1"/>
      <rgbColor rgb="FFDEE6EF"/>
      <rgbColor rgb="FF660066"/>
      <rgbColor rgb="FFFFB66C"/>
      <rgbColor rgb="FF0066CC"/>
      <rgbColor rgb="FFFFD8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E994"/>
      <rgbColor rgb="FFCCFFCC"/>
      <rgbColor rgb="FFFFFFA6"/>
      <rgbColor rgb="FFAFD095"/>
      <rgbColor rgb="FFFFAA95"/>
      <rgbColor rgb="FFCC99FF"/>
      <rgbColor rgb="FFFFCCCC"/>
      <rgbColor rgb="FF3366FF"/>
      <rgbColor rgb="FF33CCCC"/>
      <rgbColor rgb="FF99CC00"/>
      <rgbColor rgb="FFFFDE59"/>
      <rgbColor rgb="FFFF8000"/>
      <rgbColor rgb="FFFF6600"/>
      <rgbColor rgb="FF666699"/>
      <rgbColor rgb="FF77BC6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K2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1" topLeftCell="C194" activePane="bottomRight" state="frozen"/>
      <selection pane="topLeft" activeCell="A1" activeCellId="0" sqref="A1"/>
      <selection pane="topRight" activeCell="C1" activeCellId="0" sqref="C1"/>
      <selection pane="bottomLeft" activeCell="A194" activeCellId="0" sqref="A194"/>
      <selection pane="bottomRight" activeCell="AA118" activeCellId="0" sqref="AA118"/>
    </sheetView>
  </sheetViews>
  <sheetFormatPr defaultColWidth="12.8046875" defaultRowHeight="12.8" zeroHeight="false" outlineLevelRow="0" outlineLevelCol="0"/>
  <cols>
    <col collapsed="false" customWidth="true" hidden="false" outlineLevel="0" max="1" min="1" style="1" width="6.8"/>
    <col collapsed="false" customWidth="false" hidden="false" outlineLevel="0" max="2" min="2" style="1" width="12.8"/>
    <col collapsed="false" customWidth="true" hidden="false" outlineLevel="0" max="3" min="3" style="2" width="6.8"/>
    <col collapsed="false" customWidth="true" hidden="false" outlineLevel="0" max="6" min="4" style="2" width="5.67"/>
    <col collapsed="false" customWidth="true" hidden="false" outlineLevel="0" max="7" min="7" style="3" width="5.67"/>
    <col collapsed="false" customWidth="true" hidden="false" outlineLevel="0" max="8" min="8" style="4" width="6.8"/>
    <col collapsed="false" customWidth="true" hidden="false" outlineLevel="0" max="11" min="9" style="2" width="5.67"/>
    <col collapsed="false" customWidth="true" hidden="false" outlineLevel="0" max="13" min="12" style="5" width="5.67"/>
    <col collapsed="false" customWidth="true" hidden="false" outlineLevel="0" max="14" min="14" style="3" width="5.67"/>
    <col collapsed="false" customWidth="true" hidden="false" outlineLevel="0" max="15" min="15" style="4" width="5.67"/>
    <col collapsed="false" customWidth="true" hidden="false" outlineLevel="0" max="21" min="16" style="2" width="5.67"/>
    <col collapsed="false" customWidth="true" hidden="false" outlineLevel="0" max="22" min="22" style="3" width="5.67"/>
    <col collapsed="false" customWidth="true" hidden="false" outlineLevel="0" max="23" min="23" style="6" width="6.8"/>
    <col collapsed="false" customWidth="true" hidden="false" outlineLevel="0" max="26" min="24" style="1" width="6.8"/>
    <col collapsed="false" customWidth="true" hidden="false" outlineLevel="0" max="27" min="27" style="7" width="6.8"/>
    <col collapsed="false" customWidth="true" hidden="false" outlineLevel="0" max="28" min="28" style="8" width="36.79"/>
    <col collapsed="false" customWidth="true" hidden="false" outlineLevel="0" max="29" min="29" style="8" width="6.8"/>
    <col collapsed="false" customWidth="true" hidden="false" outlineLevel="0" max="30" min="30" style="6" width="6.8"/>
    <col collapsed="false" customWidth="true" hidden="false" outlineLevel="0" max="35" min="31" style="1" width="6.8"/>
    <col collapsed="false" customWidth="true" hidden="false" outlineLevel="0" max="36" min="36" style="7" width="9.07"/>
    <col collapsed="false" customWidth="true" hidden="false" outlineLevel="0" max="37" min="37" style="9" width="9.07"/>
    <col collapsed="false" customWidth="true" hidden="false" outlineLevel="0" max="38" min="38" style="1" width="9.07"/>
    <col collapsed="false" customWidth="true" hidden="false" outlineLevel="0" max="39" min="39" style="10" width="9.07"/>
    <col collapsed="false" customWidth="true" hidden="false" outlineLevel="0" max="42" min="40" style="1" width="6.8"/>
    <col collapsed="false" customWidth="false" hidden="false" outlineLevel="0" max="1025" min="43" style="1" width="12.8"/>
  </cols>
  <sheetData>
    <row r="1" customFormat="false" ht="59.7" hidden="false" customHeight="false" outlineLevel="0" collapsed="false">
      <c r="A1" s="1" t="s">
        <v>0</v>
      </c>
      <c r="B1" s="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2" t="s">
        <v>6</v>
      </c>
      <c r="H1" s="13" t="s">
        <v>7</v>
      </c>
      <c r="I1" s="11" t="s">
        <v>8</v>
      </c>
      <c r="J1" s="11" t="s">
        <v>9</v>
      </c>
      <c r="K1" s="11" t="s">
        <v>10</v>
      </c>
      <c r="L1" s="14" t="s">
        <v>11</v>
      </c>
      <c r="M1" s="14" t="s">
        <v>12</v>
      </c>
      <c r="N1" s="12" t="s">
        <v>13</v>
      </c>
      <c r="O1" s="13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2" t="s">
        <v>21</v>
      </c>
      <c r="W1" s="15" t="s">
        <v>22</v>
      </c>
      <c r="X1" s="16" t="s">
        <v>23</v>
      </c>
      <c r="Y1" s="16" t="s">
        <v>24</v>
      </c>
      <c r="Z1" s="16" t="s">
        <v>25</v>
      </c>
      <c r="AA1" s="17" t="s">
        <v>26</v>
      </c>
      <c r="AB1" s="8" t="s">
        <v>27</v>
      </c>
      <c r="AC1" s="8" t="s">
        <v>28</v>
      </c>
      <c r="AD1" s="15" t="s">
        <v>29</v>
      </c>
      <c r="AE1" s="16" t="s">
        <v>30</v>
      </c>
      <c r="AF1" s="16" t="s">
        <v>31</v>
      </c>
      <c r="AG1" s="16" t="s">
        <v>32</v>
      </c>
      <c r="AH1" s="16" t="s">
        <v>33</v>
      </c>
      <c r="AI1" s="16" t="s">
        <v>34</v>
      </c>
      <c r="AJ1" s="17" t="s">
        <v>35</v>
      </c>
      <c r="AK1" s="9" t="s">
        <v>36</v>
      </c>
      <c r="AL1" s="1" t="s">
        <v>37</v>
      </c>
      <c r="AM1" s="18" t="s">
        <v>38</v>
      </c>
      <c r="AN1" s="1" t="s">
        <v>39</v>
      </c>
      <c r="AO1" s="16" t="s">
        <v>40</v>
      </c>
      <c r="AP1" s="16" t="s">
        <v>41</v>
      </c>
    </row>
    <row r="2" customFormat="false" ht="12.8" hidden="false" customHeight="false" outlineLevel="0" collapsed="false">
      <c r="A2" s="1" t="n">
        <v>1</v>
      </c>
      <c r="B2" s="1" t="s">
        <v>42</v>
      </c>
      <c r="C2" s="2" t="n">
        <v>21</v>
      </c>
      <c r="H2" s="4" t="n">
        <v>13</v>
      </c>
      <c r="W2" s="6" t="n">
        <v>0.9</v>
      </c>
      <c r="X2" s="1" t="n">
        <v>1</v>
      </c>
      <c r="Y2" s="1" t="n">
        <v>1</v>
      </c>
      <c r="Z2" s="1" t="n">
        <v>1</v>
      </c>
      <c r="AA2" s="7" t="n">
        <v>1</v>
      </c>
      <c r="AC2" s="8" t="s">
        <v>43</v>
      </c>
      <c r="AD2" s="6" t="n">
        <f aca="false">$C2+$D2*2+$E2*0.5+$F2+$G2*0.5</f>
        <v>21</v>
      </c>
      <c r="AE2" s="1" t="n">
        <f aca="false">$H2+$I2*3+$J2*0.5+$K2+$L2*0.5+$M2*0.1+$N2*0.2</f>
        <v>13</v>
      </c>
      <c r="AF2" s="1" t="n">
        <f aca="false">$AD2*$W2*$AA2-1.5*$AE2*$X2</f>
        <v>-0.599999999999998</v>
      </c>
      <c r="AG2" s="1" t="n">
        <f aca="false">$O2*$Y2-2*($P2*$Z2+R2)</f>
        <v>0</v>
      </c>
      <c r="AH2" s="1" t="n">
        <f aca="false">IF($AG2&lt;0,$AG2*1.5,$AG2*3)</f>
        <v>0</v>
      </c>
      <c r="AI2" s="1" t="n">
        <f aca="false">(Q2+S2+U2)*2-(T2+V2)*3</f>
        <v>0</v>
      </c>
      <c r="AJ2" s="7" t="n">
        <f aca="false">AF2+AH2+AI2</f>
        <v>-0.599999999999998</v>
      </c>
      <c r="AK2" s="9" t="n">
        <f aca="false">AJ2/(AD2+AE2*1.5+(O2+P2+R2+T2+V2)*3+(Q2+S2+U2)*2)</f>
        <v>-0.0148148148148148</v>
      </c>
      <c r="AL2" s="1" t="str">
        <f aca="false">IF(AC2="","",IF(AC2="分","分",IF(AJ2=0,"分",IF(AC2="攻",IF(AJ2&gt;0,"一致","不一致"),IF(AJ2&gt;=0,"不一致","一致")))))</f>
        <v>一致</v>
      </c>
      <c r="AM2" s="10" t="n">
        <f aca="false">IF(AC2="","",ABS(AK2))</f>
        <v>0.0148148148148148</v>
      </c>
      <c r="AN2" s="1" t="n">
        <f aca="false">AO2-AP2</f>
        <v>-1</v>
      </c>
      <c r="AO2" s="1" t="n">
        <v>3</v>
      </c>
      <c r="AP2" s="1" t="n">
        <v>4</v>
      </c>
    </row>
    <row r="3" customFormat="false" ht="12.8" hidden="false" customHeight="false" outlineLevel="0" collapsed="false">
      <c r="A3" s="1" t="n">
        <v>2</v>
      </c>
      <c r="B3" s="1" t="n">
        <v>1</v>
      </c>
      <c r="C3" s="2" t="n">
        <v>16</v>
      </c>
      <c r="H3" s="4" t="n">
        <v>14</v>
      </c>
      <c r="W3" s="6" t="n">
        <v>1.1</v>
      </c>
      <c r="X3" s="1" t="n">
        <v>0.9</v>
      </c>
      <c r="Y3" s="1" t="n">
        <v>1</v>
      </c>
      <c r="Z3" s="1" t="n">
        <v>1</v>
      </c>
      <c r="AA3" s="7" t="n">
        <v>1</v>
      </c>
      <c r="AC3" s="8" t="s">
        <v>43</v>
      </c>
      <c r="AD3" s="6" t="n">
        <f aca="false">$C3+$D3*2+$E3*0.5+$F3+$G3*0.5</f>
        <v>16</v>
      </c>
      <c r="AE3" s="1" t="n">
        <f aca="false">$H3+$I3*3+$J3*0.5+$K3+$L3*0.5+$M3*0.1+$N3*0.2</f>
        <v>14</v>
      </c>
      <c r="AF3" s="1" t="n">
        <f aca="false">$AD3*$W3*$AA3-1.5*$AE3*$X3</f>
        <v>-1.3</v>
      </c>
      <c r="AG3" s="1" t="n">
        <f aca="false">$O3*$Y3-2*($P3*$Z3+R3)</f>
        <v>0</v>
      </c>
      <c r="AH3" s="1" t="n">
        <f aca="false">IF($AG3&lt;0,$AG3*1.5,$AG3*3)</f>
        <v>0</v>
      </c>
      <c r="AI3" s="1" t="n">
        <f aca="false">(Q3+S3+U3)*2-(T3+V3)*3</f>
        <v>0</v>
      </c>
      <c r="AJ3" s="7" t="n">
        <f aca="false">AF3+AH3+AI3</f>
        <v>-1.3</v>
      </c>
      <c r="AK3" s="9" t="n">
        <f aca="false">AJ3/(AD3+AE3*1.5+(O3+P3+R3+T3+V3)*3+(Q3+S3+U3)*2)</f>
        <v>-0.0351351351351352</v>
      </c>
      <c r="AL3" s="1" t="str">
        <f aca="false">IF(AC3="","",IF(AC3="分","分",IF(AJ3=0,"分",IF(AC3="攻",IF(AJ3&gt;0,"一致","不一致"),IF(AJ3&gt;=0,"不一致","一致")))))</f>
        <v>一致</v>
      </c>
      <c r="AM3" s="10" t="n">
        <f aca="false">IF(AC3="","",ABS(AK3))</f>
        <v>0.0351351351351352</v>
      </c>
      <c r="AN3" s="1" t="n">
        <f aca="false">AO3-AP3</f>
        <v>1</v>
      </c>
      <c r="AO3" s="1" t="n">
        <v>4</v>
      </c>
      <c r="AP3" s="1" t="n">
        <v>3</v>
      </c>
    </row>
    <row r="4" customFormat="false" ht="12.8" hidden="false" customHeight="false" outlineLevel="0" collapsed="false">
      <c r="A4" s="1" t="n">
        <v>3</v>
      </c>
      <c r="B4" s="1" t="n">
        <v>12</v>
      </c>
      <c r="C4" s="2" t="n">
        <v>12</v>
      </c>
      <c r="E4" s="2" t="n">
        <v>1</v>
      </c>
      <c r="H4" s="4" t="n">
        <v>12</v>
      </c>
      <c r="W4" s="6" t="n">
        <v>1.1</v>
      </c>
      <c r="X4" s="1" t="n">
        <v>1</v>
      </c>
      <c r="Y4" s="1" t="n">
        <v>1</v>
      </c>
      <c r="Z4" s="1" t="n">
        <v>1</v>
      </c>
      <c r="AA4" s="7" t="n">
        <v>1.5</v>
      </c>
      <c r="AB4" s="19" t="s">
        <v>44</v>
      </c>
      <c r="AC4" s="8" t="s">
        <v>45</v>
      </c>
      <c r="AD4" s="6" t="n">
        <f aca="false">$C4+$D4*2+$E4*0.5+$F4+$G4*0.5</f>
        <v>12.5</v>
      </c>
      <c r="AE4" s="1" t="n">
        <f aca="false">$H4+$I4*3+$J4*0.5+$K4+$L4*0.5+$M4*0.1+$N4*0.2</f>
        <v>12</v>
      </c>
      <c r="AF4" s="1" t="n">
        <f aca="false">$AD4*$W4*$AA4-1.5*$AE4*$X4</f>
        <v>2.625</v>
      </c>
      <c r="AG4" s="1" t="n">
        <f aca="false">$O4*$Y4-2*($P4*$Z4+R4)</f>
        <v>0</v>
      </c>
      <c r="AH4" s="1" t="n">
        <f aca="false">IF($AG4&lt;0,$AG4*1.5,$AG4*3)</f>
        <v>0</v>
      </c>
      <c r="AI4" s="1" t="n">
        <f aca="false">(Q4+S4+U4)*2-(T4+V4)*3</f>
        <v>0</v>
      </c>
      <c r="AJ4" s="7" t="n">
        <f aca="false">AF4+AH4+AI4</f>
        <v>2.625</v>
      </c>
      <c r="AK4" s="9" t="n">
        <f aca="false">AJ4/(AD4+AE4*1.5+(O4+P4+R4+T4+V4)*3+(Q4+S4+U4)*2)</f>
        <v>0.0860655737704919</v>
      </c>
      <c r="AL4" s="1" t="str">
        <f aca="false">IF(AC4="","",IF(AC4="分","分",IF(AJ4=0,"分",IF(AC4="攻",IF(AJ4&gt;0,"一致","不一致"),IF(AJ4&gt;=0,"不一致","一致")))))</f>
        <v>一致</v>
      </c>
      <c r="AM4" s="10" t="n">
        <f aca="false">IF(AC4="","",ABS(AK4))</f>
        <v>0.0860655737704919</v>
      </c>
      <c r="AN4" s="1" t="n">
        <f aca="false">AO4-AP4</f>
        <v>2</v>
      </c>
      <c r="AO4" s="1" t="n">
        <v>5</v>
      </c>
      <c r="AP4" s="1" t="n">
        <v>3</v>
      </c>
    </row>
    <row r="5" customFormat="false" ht="12.8" hidden="false" customHeight="false" outlineLevel="0" collapsed="false">
      <c r="A5" s="1" t="n">
        <v>4</v>
      </c>
      <c r="B5" s="1" t="n">
        <v>4</v>
      </c>
      <c r="C5" s="2" t="n">
        <v>25</v>
      </c>
      <c r="E5" s="2" t="n">
        <v>2</v>
      </c>
      <c r="F5" s="2" t="n">
        <v>2</v>
      </c>
      <c r="G5" s="3" t="n">
        <v>6</v>
      </c>
      <c r="H5" s="4" t="n">
        <v>25</v>
      </c>
      <c r="W5" s="6" t="n">
        <v>1</v>
      </c>
      <c r="X5" s="1" t="n">
        <v>0.9</v>
      </c>
      <c r="Y5" s="1" t="n">
        <v>1</v>
      </c>
      <c r="Z5" s="1" t="n">
        <v>1</v>
      </c>
      <c r="AA5" s="7" t="n">
        <v>1</v>
      </c>
      <c r="AC5" s="8" t="s">
        <v>45</v>
      </c>
      <c r="AD5" s="6" t="n">
        <f aca="false">$C5+$D5*2+$E5*0.5+$F5+$G5*0.5</f>
        <v>31</v>
      </c>
      <c r="AE5" s="1" t="n">
        <f aca="false">$H5+$I5*3+$J5*0.5+$K5+$L5*0.5+$M5*0.1+$N5*0.2</f>
        <v>25</v>
      </c>
      <c r="AF5" s="1" t="n">
        <f aca="false">$AD5*$W5*$AA5-1.5*$AE5*$X5</f>
        <v>-2.75</v>
      </c>
      <c r="AG5" s="1" t="n">
        <f aca="false">$O5*$Y5-2*($P5*$Z5+R5)</f>
        <v>0</v>
      </c>
      <c r="AH5" s="1" t="n">
        <f aca="false">IF($AG5&lt;0,$AG5*1.5,$AG5*3)</f>
        <v>0</v>
      </c>
      <c r="AI5" s="1" t="n">
        <f aca="false">(Q5+S5+U5)*2-(T5+V5)*3</f>
        <v>0</v>
      </c>
      <c r="AJ5" s="7" t="n">
        <f aca="false">AF5+AH5+AI5</f>
        <v>-2.75</v>
      </c>
      <c r="AK5" s="9" t="n">
        <f aca="false">AJ5/(AD5+AE5*1.5+(O5+P5+R5+T5+V5)*3+(Q5+S5+U5)*2)</f>
        <v>-0.0401459854014599</v>
      </c>
      <c r="AL5" s="1" t="str">
        <f aca="false">IF(AC5="","",IF(AC5="分","分",IF(AJ5=0,"分",IF(AC5="攻",IF(AJ5&gt;0,"一致","不一致"),IF(AJ5&gt;=0,"不一致","一致")))))</f>
        <v>不一致</v>
      </c>
      <c r="AM5" s="10" t="n">
        <f aca="false">IF(AC5="","",ABS(AK5))</f>
        <v>0.0401459854014599</v>
      </c>
      <c r="AN5" s="1" t="n">
        <f aca="false">AO5-AP5</f>
        <v>1</v>
      </c>
      <c r="AO5" s="1" t="n">
        <v>4</v>
      </c>
      <c r="AP5" s="1" t="n">
        <v>3</v>
      </c>
    </row>
    <row r="6" customFormat="false" ht="12.8" hidden="false" customHeight="false" outlineLevel="0" collapsed="false">
      <c r="A6" s="1" t="n">
        <v>5</v>
      </c>
      <c r="B6" s="1" t="s">
        <v>46</v>
      </c>
      <c r="C6" s="2" t="n">
        <v>11</v>
      </c>
      <c r="H6" s="4" t="n">
        <v>10</v>
      </c>
      <c r="O6" s="4" t="n">
        <v>3</v>
      </c>
      <c r="P6" s="2" t="n">
        <v>4</v>
      </c>
      <c r="W6" s="6" t="n">
        <v>1</v>
      </c>
      <c r="X6" s="1" t="n">
        <v>0.9</v>
      </c>
      <c r="Y6" s="1" t="n">
        <v>1</v>
      </c>
      <c r="Z6" s="1" t="n">
        <v>0.5</v>
      </c>
      <c r="AA6" s="7" t="n">
        <v>1</v>
      </c>
      <c r="AB6" s="8" t="s">
        <v>47</v>
      </c>
      <c r="AC6" s="8" t="s">
        <v>43</v>
      </c>
      <c r="AD6" s="6" t="n">
        <f aca="false">$C6+$D6*2+$E6*0.5+$F6+$G6*0.5</f>
        <v>11</v>
      </c>
      <c r="AE6" s="1" t="n">
        <f aca="false">$H6+$I6*3+$J6*0.5+$K6+$L6*0.5+$M6*0.1+$N6*0.2</f>
        <v>10</v>
      </c>
      <c r="AF6" s="1" t="n">
        <f aca="false">$AD6*$W6*$AA6-1.5*$AE6*$X6</f>
        <v>-2.5</v>
      </c>
      <c r="AG6" s="1" t="n">
        <f aca="false">$O6*$Y6-2*($P6*$Z6+R6)</f>
        <v>-1</v>
      </c>
      <c r="AH6" s="1" t="n">
        <f aca="false">IF($AG6&lt;0,$AG6*1.5,$AG6*3)</f>
        <v>-1.5</v>
      </c>
      <c r="AI6" s="1" t="n">
        <f aca="false">(Q6+S6+U6)*2-(T6+V6)*3</f>
        <v>0</v>
      </c>
      <c r="AJ6" s="7" t="n">
        <f aca="false">AF6+AH6+AI6</f>
        <v>-4</v>
      </c>
      <c r="AK6" s="9" t="n">
        <f aca="false">AJ6/(AD6+AE6*1.5+(O6+P6+R6+T6+V6)*3+(Q6+S6+U6)*2)</f>
        <v>-0.0851063829787234</v>
      </c>
      <c r="AL6" s="1" t="str">
        <f aca="false">IF(AC6="","",IF(AC6="分","分",IF(AJ6=0,"分",IF(AC6="攻",IF(AJ6&gt;0,"一致","不一致"),IF(AJ6&gt;=0,"不一致","一致")))))</f>
        <v>一致</v>
      </c>
      <c r="AM6" s="10" t="n">
        <f aca="false">IF(AC6="","",ABS(AK6))</f>
        <v>0.0851063829787234</v>
      </c>
      <c r="AN6" s="1" t="n">
        <f aca="false">AO6-AP6</f>
        <v>1</v>
      </c>
      <c r="AO6" s="1" t="n">
        <v>4</v>
      </c>
      <c r="AP6" s="1" t="n">
        <v>3</v>
      </c>
    </row>
    <row r="7" customFormat="false" ht="12.8" hidden="false" customHeight="false" outlineLevel="0" collapsed="false">
      <c r="A7" s="1" t="n">
        <v>6</v>
      </c>
      <c r="B7" s="1" t="s">
        <v>48</v>
      </c>
      <c r="C7" s="2" t="n">
        <v>18</v>
      </c>
      <c r="E7" s="2" t="n">
        <v>1</v>
      </c>
      <c r="G7" s="3" t="n">
        <v>2</v>
      </c>
      <c r="H7" s="4" t="n">
        <v>11</v>
      </c>
      <c r="J7" s="2" t="n">
        <v>1</v>
      </c>
      <c r="O7" s="4" t="n">
        <v>7</v>
      </c>
      <c r="P7" s="2" t="n">
        <v>4</v>
      </c>
      <c r="U7" s="2" t="n">
        <v>2</v>
      </c>
      <c r="W7" s="6" t="n">
        <v>1</v>
      </c>
      <c r="X7" s="1" t="n">
        <v>1.1</v>
      </c>
      <c r="Y7" s="1" t="n">
        <v>1</v>
      </c>
      <c r="Z7" s="1" t="n">
        <v>1</v>
      </c>
      <c r="AA7" s="7" t="n">
        <v>1</v>
      </c>
      <c r="AC7" s="8" t="s">
        <v>45</v>
      </c>
      <c r="AD7" s="6" t="n">
        <f aca="false">$C7+$D7*2+$E7*0.5+$F7+$G7*0.5</f>
        <v>19.5</v>
      </c>
      <c r="AE7" s="1" t="n">
        <f aca="false">$H7+$I7*3+$J7*0.5+$K7+$L7*0.5+$M7*0.1+$N7*0.2</f>
        <v>11.5</v>
      </c>
      <c r="AF7" s="1" t="n">
        <f aca="false">$AD7*$W7*$AA7-1.5*$AE7*$X7</f>
        <v>0.524999999999999</v>
      </c>
      <c r="AG7" s="1" t="n">
        <f aca="false">$O7*$Y7-2*($P7*$Z7+R7)</f>
        <v>-1</v>
      </c>
      <c r="AH7" s="1" t="n">
        <f aca="false">IF($AG7&lt;0,$AG7*1.5,$AG7*3)</f>
        <v>-1.5</v>
      </c>
      <c r="AI7" s="1" t="n">
        <f aca="false">(Q7+S7+U7)*2-(T7+V7)*3</f>
        <v>4</v>
      </c>
      <c r="AJ7" s="7" t="n">
        <f aca="false">AF7+AH7+AI7</f>
        <v>3.025</v>
      </c>
      <c r="AK7" s="9" t="n">
        <f aca="false">AJ7/(AD7+AE7*1.5+(O7+P7+R7+T7+V7)*3+(Q7+S7+U7)*2)</f>
        <v>0.0410169491525424</v>
      </c>
      <c r="AL7" s="1" t="str">
        <f aca="false">IF(AC7="","",IF(AC7="分","分",IF(AJ7=0,"分",IF(AC7="攻",IF(AJ7&gt;0,"一致","不一致"),IF(AJ7&gt;=0,"不一致","一致")))))</f>
        <v>一致</v>
      </c>
      <c r="AM7" s="10" t="n">
        <f aca="false">IF(AC7="","",ABS(AK7))</f>
        <v>0.0410169491525424</v>
      </c>
      <c r="AN7" s="1" t="n">
        <f aca="false">AO7-AP7</f>
        <v>0</v>
      </c>
      <c r="AO7" s="1" t="n">
        <v>3</v>
      </c>
      <c r="AP7" s="1" t="n">
        <v>3</v>
      </c>
    </row>
    <row r="8" customFormat="false" ht="12.8" hidden="false" customHeight="false" outlineLevel="0" collapsed="false">
      <c r="A8" s="1" t="n">
        <v>7</v>
      </c>
      <c r="B8" s="1" t="s">
        <v>49</v>
      </c>
      <c r="C8" s="2" t="n">
        <v>7</v>
      </c>
      <c r="H8" s="4" t="n">
        <v>6</v>
      </c>
      <c r="O8" s="4" t="n">
        <v>7</v>
      </c>
      <c r="P8" s="2" t="n">
        <v>4</v>
      </c>
      <c r="W8" s="6" t="n">
        <v>1</v>
      </c>
      <c r="X8" s="1" t="n">
        <v>1</v>
      </c>
      <c r="Y8" s="1" t="n">
        <v>1</v>
      </c>
      <c r="Z8" s="1" t="n">
        <v>1</v>
      </c>
      <c r="AA8" s="7" t="n">
        <v>1</v>
      </c>
      <c r="AC8" s="8" t="s">
        <v>43</v>
      </c>
      <c r="AD8" s="6" t="n">
        <f aca="false">$C8+$D8*2+$E8*0.5+$F8+$G8*0.5</f>
        <v>7</v>
      </c>
      <c r="AE8" s="1" t="n">
        <f aca="false">$H8+$I8*3+$J8*0.5+$K8+$L8*0.5+$M8*0.1+$N8*0.2</f>
        <v>6</v>
      </c>
      <c r="AF8" s="1" t="n">
        <f aca="false">$AD8*$W8*$AA8-1.5*$AE8*$X8</f>
        <v>-2</v>
      </c>
      <c r="AG8" s="1" t="n">
        <f aca="false">$O8*$Y8-2*($P8*$Z8+R8)</f>
        <v>-1</v>
      </c>
      <c r="AH8" s="1" t="n">
        <f aca="false">IF($AG8&lt;0,$AG8*1.5,$AG8*3)</f>
        <v>-1.5</v>
      </c>
      <c r="AI8" s="1" t="n">
        <f aca="false">(Q8+S8+U8)*2-(T8+V8)*3</f>
        <v>0</v>
      </c>
      <c r="AJ8" s="7" t="n">
        <f aca="false">AF8+AH8+AI8</f>
        <v>-3.5</v>
      </c>
      <c r="AK8" s="9" t="n">
        <f aca="false">AJ8/(AD8+AE8*1.5+(O8+P8+R8+T8+V8)*3+(Q8+S8+U8)*2)</f>
        <v>-0.0714285714285714</v>
      </c>
      <c r="AL8" s="1" t="str">
        <f aca="false">IF(AC8="","",IF(AC8="分","分",IF(AJ8=0,"分",IF(AC8="攻",IF(AJ8&gt;0,"一致","不一致"),IF(AJ8&gt;=0,"不一致","一致")))))</f>
        <v>一致</v>
      </c>
      <c r="AM8" s="10" t="n">
        <f aca="false">IF(AC8="","",ABS(AK8))</f>
        <v>0.0714285714285714</v>
      </c>
      <c r="AN8" s="1" t="n">
        <f aca="false">AO8-AP8</f>
        <v>1</v>
      </c>
      <c r="AO8" s="1" t="n">
        <v>4</v>
      </c>
      <c r="AP8" s="1" t="n">
        <v>3</v>
      </c>
    </row>
    <row r="9" customFormat="false" ht="12.8" hidden="false" customHeight="false" outlineLevel="0" collapsed="false">
      <c r="A9" s="1" t="n">
        <v>8</v>
      </c>
      <c r="B9" s="1" t="n">
        <v>24</v>
      </c>
      <c r="C9" s="2" t="n">
        <v>16</v>
      </c>
      <c r="E9" s="2" t="n">
        <v>1</v>
      </c>
      <c r="H9" s="4" t="n">
        <v>12</v>
      </c>
      <c r="O9" s="4" t="n">
        <v>9</v>
      </c>
      <c r="P9" s="2" t="n">
        <v>2</v>
      </c>
      <c r="R9" s="2" t="n">
        <v>3</v>
      </c>
      <c r="W9" s="6" t="n">
        <v>1.2</v>
      </c>
      <c r="X9" s="1" t="n">
        <v>1.1</v>
      </c>
      <c r="Y9" s="1" t="n">
        <v>1</v>
      </c>
      <c r="Z9" s="1" t="n">
        <v>1</v>
      </c>
      <c r="AA9" s="7" t="n">
        <v>1</v>
      </c>
      <c r="AC9" s="8" t="s">
        <v>43</v>
      </c>
      <c r="AD9" s="6" t="n">
        <f aca="false">$C9+$D9*2+$E9*0.5+$F9+$G9*0.5</f>
        <v>16.5</v>
      </c>
      <c r="AE9" s="1" t="n">
        <f aca="false">$H9+$I9*3+$J9*0.5+$K9+$L9*0.5+$M9*0.1+$N9*0.2</f>
        <v>12</v>
      </c>
      <c r="AF9" s="1" t="n">
        <f aca="false">$AD9*$W9*$AA9-1.5*$AE9*$X9</f>
        <v>0</v>
      </c>
      <c r="AG9" s="1" t="n">
        <f aca="false">$O9*$Y9-2*($P9*$Z9+R9)</f>
        <v>-1</v>
      </c>
      <c r="AH9" s="1" t="n">
        <f aca="false">IF($AG9&lt;0,$AG9*1.5,$AG9*3)</f>
        <v>-1.5</v>
      </c>
      <c r="AI9" s="1" t="n">
        <f aca="false">(Q9+S9+U9)*2-(T9+V9)*3</f>
        <v>0</v>
      </c>
      <c r="AJ9" s="7" t="n">
        <f aca="false">AF9+AH9+AI9</f>
        <v>-1.5</v>
      </c>
      <c r="AK9" s="9" t="n">
        <f aca="false">AJ9/(AD9+AE9*1.5+(O9+P9+R9+T9+V9)*3+(Q9+S9+U9)*2)</f>
        <v>-0.0196078431372549</v>
      </c>
      <c r="AL9" s="1" t="str">
        <f aca="false">IF(AC9="","",IF(AC9="分","分",IF(AJ9=0,"分",IF(AC9="攻",IF(AJ9&gt;0,"一致","不一致"),IF(AJ9&gt;=0,"不一致","一致")))))</f>
        <v>一致</v>
      </c>
      <c r="AM9" s="10" t="n">
        <f aca="false">IF(AC9="","",ABS(AK9))</f>
        <v>0.0196078431372549</v>
      </c>
      <c r="AN9" s="1" t="n">
        <f aca="false">AO9-AP9</f>
        <v>-1</v>
      </c>
      <c r="AO9" s="1" t="n">
        <v>4</v>
      </c>
      <c r="AP9" s="1" t="n">
        <v>5</v>
      </c>
    </row>
    <row r="10" customFormat="false" ht="12.8" hidden="false" customHeight="false" outlineLevel="0" collapsed="false">
      <c r="A10" s="1" t="n">
        <v>9</v>
      </c>
      <c r="B10" s="1" t="s">
        <v>50</v>
      </c>
      <c r="C10" s="2" t="n">
        <v>19.5</v>
      </c>
      <c r="E10" s="2" t="n">
        <v>1</v>
      </c>
      <c r="H10" s="4" t="n">
        <v>19</v>
      </c>
      <c r="J10" s="2" t="n">
        <v>1</v>
      </c>
      <c r="M10" s="5" t="n">
        <v>12</v>
      </c>
      <c r="O10" s="4" t="n">
        <v>6</v>
      </c>
      <c r="R10" s="2" t="n">
        <v>1</v>
      </c>
      <c r="T10" s="2" t="n">
        <v>1</v>
      </c>
      <c r="W10" s="6" t="n">
        <v>1.2</v>
      </c>
      <c r="X10" s="1" t="n">
        <v>1.1</v>
      </c>
      <c r="Y10" s="1" t="n">
        <v>1</v>
      </c>
      <c r="Z10" s="1" t="n">
        <v>1</v>
      </c>
      <c r="AA10" s="7" t="n">
        <v>1</v>
      </c>
      <c r="AB10" s="8" t="s">
        <v>51</v>
      </c>
      <c r="AC10" s="8" t="s">
        <v>43</v>
      </c>
      <c r="AD10" s="6" t="n">
        <f aca="false">$C10+$D10*2+$E10*0.5+$F10+$G10*0.5</f>
        <v>20</v>
      </c>
      <c r="AE10" s="1" t="n">
        <f aca="false">$H10+$I10*3+$J10*0.5+$K10+$L10*0.5+$M10*0.1+$N10*0.2</f>
        <v>20.7</v>
      </c>
      <c r="AF10" s="1" t="n">
        <f aca="false">$AD10*$W10*$AA10-1.5*$AE10*$X10</f>
        <v>-10.155</v>
      </c>
      <c r="AG10" s="1" t="n">
        <f aca="false">$O10*$Y10-2*($P10*$Z10+R10)</f>
        <v>4</v>
      </c>
      <c r="AH10" s="1" t="n">
        <f aca="false">IF($AG10&lt;0,$AG10*1.5,$AG10*3)</f>
        <v>12</v>
      </c>
      <c r="AI10" s="1" t="n">
        <f aca="false">(Q10+S10+U10)*2-(T10+V10)*3</f>
        <v>-3</v>
      </c>
      <c r="AJ10" s="7" t="n">
        <f aca="false">AF10+AH10+AI10</f>
        <v>-1.155</v>
      </c>
      <c r="AK10" s="9" t="n">
        <f aca="false">AJ10/(AD10+AE10*1.5+(O10+P10+R10+T10+V10)*3+(Q10+S10+U10)*2)</f>
        <v>-0.0153897401732179</v>
      </c>
      <c r="AL10" s="1" t="str">
        <f aca="false">IF(AC10="","",IF(AC10="分","分",IF(AJ10=0,"分",IF(AC10="攻",IF(AJ10&gt;0,"一致","不一致"),IF(AJ10&gt;=0,"不一致","一致")))))</f>
        <v>一致</v>
      </c>
      <c r="AM10" s="10" t="n">
        <f aca="false">IF(AC10="","",ABS(AK10))</f>
        <v>0.0153897401732179</v>
      </c>
      <c r="AN10" s="1" t="n">
        <f aca="false">AO10-AP10</f>
        <v>0</v>
      </c>
      <c r="AO10" s="1" t="n">
        <v>5</v>
      </c>
      <c r="AP10" s="1" t="n">
        <v>5</v>
      </c>
    </row>
    <row r="11" customFormat="false" ht="12.8" hidden="false" customHeight="false" outlineLevel="0" collapsed="false">
      <c r="A11" s="1" t="n">
        <v>10</v>
      </c>
      <c r="B11" s="1" t="s">
        <v>52</v>
      </c>
      <c r="C11" s="2" t="n">
        <v>16</v>
      </c>
      <c r="H11" s="4" t="n">
        <v>10</v>
      </c>
      <c r="O11" s="4" t="n">
        <v>6</v>
      </c>
      <c r="P11" s="2" t="n">
        <v>4</v>
      </c>
      <c r="W11" s="6" t="n">
        <v>1</v>
      </c>
      <c r="X11" s="1" t="n">
        <v>1</v>
      </c>
      <c r="Y11" s="1" t="n">
        <v>1</v>
      </c>
      <c r="Z11" s="1" t="n">
        <v>1</v>
      </c>
      <c r="AA11" s="7" t="n">
        <v>0.5</v>
      </c>
      <c r="AB11" s="20" t="s">
        <v>53</v>
      </c>
      <c r="AC11" s="8" t="s">
        <v>43</v>
      </c>
      <c r="AD11" s="6" t="n">
        <f aca="false">$C11+$D11*2+$E11*0.5+$F11+$G11*0.5</f>
        <v>16</v>
      </c>
      <c r="AE11" s="1" t="n">
        <f aca="false">$H11+$I11*3+$J11*0.5+$K11+$L11*0.5+$M11*0.1+$N11*0.2</f>
        <v>10</v>
      </c>
      <c r="AF11" s="1" t="n">
        <f aca="false">$AD11*$W11*$AA11-1.5*$AE11*$X11</f>
        <v>-7</v>
      </c>
      <c r="AG11" s="1" t="n">
        <f aca="false">$O11*$Y11-2*($P11*$Z11+R11)</f>
        <v>-2</v>
      </c>
      <c r="AH11" s="1" t="n">
        <f aca="false">IF($AG11&lt;0,$AG11*1.5,$AG11*3)</f>
        <v>-3</v>
      </c>
      <c r="AI11" s="1" t="n">
        <f aca="false">(Q11+S11+U11)*2-(T11+V11)*3</f>
        <v>0</v>
      </c>
      <c r="AJ11" s="7" t="n">
        <f aca="false">AF11+AH11+AI11</f>
        <v>-10</v>
      </c>
      <c r="AK11" s="9" t="n">
        <f aca="false">AJ11/(AD11+AE11*1.5+(O11+P11+R11+T11+V11)*3+(Q11+S11+U11)*2)</f>
        <v>-0.163934426229508</v>
      </c>
      <c r="AL11" s="1" t="str">
        <f aca="false">IF(AC11="","",IF(AC11="分","分",IF(AJ11=0,"分",IF(AC11="攻",IF(AJ11&gt;0,"一致","不一致"),IF(AJ11&gt;=0,"不一致","一致")))))</f>
        <v>一致</v>
      </c>
      <c r="AM11" s="10" t="n">
        <f aca="false">IF(AC11="","",ABS(AK11))</f>
        <v>0.163934426229508</v>
      </c>
      <c r="AN11" s="1" t="n">
        <f aca="false">AO11-AP11</f>
        <v>2</v>
      </c>
      <c r="AO11" s="1" t="n">
        <v>4</v>
      </c>
      <c r="AP11" s="1" t="n">
        <v>2</v>
      </c>
    </row>
    <row r="12" customFormat="false" ht="12.8" hidden="false" customHeight="false" outlineLevel="0" collapsed="false">
      <c r="A12" s="1" t="n">
        <v>11</v>
      </c>
      <c r="B12" s="1" t="s">
        <v>54</v>
      </c>
      <c r="C12" s="2" t="n">
        <v>18</v>
      </c>
      <c r="E12" s="2" t="n">
        <v>1</v>
      </c>
      <c r="H12" s="4" t="n">
        <v>12.5</v>
      </c>
      <c r="J12" s="2" t="n">
        <v>1</v>
      </c>
      <c r="P12" s="2" t="n">
        <v>1</v>
      </c>
      <c r="S12" s="2" t="n">
        <v>1</v>
      </c>
      <c r="W12" s="6" t="n">
        <v>1.1</v>
      </c>
      <c r="X12" s="1" t="n">
        <v>1.1</v>
      </c>
      <c r="Y12" s="1" t="n">
        <v>1</v>
      </c>
      <c r="Z12" s="1" t="n">
        <v>1</v>
      </c>
      <c r="AA12" s="7" t="n">
        <v>1</v>
      </c>
      <c r="AB12" s="8" t="s">
        <v>55</v>
      </c>
      <c r="AC12" s="8" t="s">
        <v>45</v>
      </c>
      <c r="AD12" s="6" t="n">
        <f aca="false">$C12+$D12*2+$E12*0.5+$F12+$G12*0.5</f>
        <v>18.5</v>
      </c>
      <c r="AE12" s="1" t="n">
        <f aca="false">$H12+$I12*3+$J12*0.5+$K12+$L12*0.5+$M12*0.1+$N12*0.2</f>
        <v>13</v>
      </c>
      <c r="AF12" s="1" t="n">
        <f aca="false">$AD12*$W12*$AA12-1.5*$AE12*$X12</f>
        <v>-1.1</v>
      </c>
      <c r="AG12" s="1" t="n">
        <f aca="false">$O12*$Y12-2*($P12*$Z12+R12)</f>
        <v>-2</v>
      </c>
      <c r="AH12" s="1" t="n">
        <f aca="false">IF($AG12&lt;0,$AG12*1.5,$AG12*3)</f>
        <v>-3</v>
      </c>
      <c r="AI12" s="1" t="n">
        <f aca="false">(Q12+S12+U12)*2-(T12+V12)*3</f>
        <v>2</v>
      </c>
      <c r="AJ12" s="7" t="n">
        <f aca="false">AF12+AH12+AI12</f>
        <v>-2.1</v>
      </c>
      <c r="AK12" s="9" t="n">
        <f aca="false">AJ12/(AD12+AE12*1.5+(O12+P12+R12+T12+V12)*3+(Q12+S12+U12)*2)</f>
        <v>-0.0488372093023256</v>
      </c>
      <c r="AL12" s="1" t="str">
        <f aca="false">IF(AC12="","",IF(AC12="分","分",IF(AJ12=0,"分",IF(AC12="攻",IF(AJ12&gt;0,"一致","不一致"),IF(AJ12&gt;=0,"不一致","一致")))))</f>
        <v>不一致</v>
      </c>
      <c r="AM12" s="10" t="n">
        <f aca="false">IF(AC12="","",ABS(AK12))</f>
        <v>0.0488372093023256</v>
      </c>
      <c r="AN12" s="1" t="n">
        <f aca="false">AO12-AP12</f>
        <v>-1</v>
      </c>
      <c r="AO12" s="1" t="n">
        <v>4</v>
      </c>
      <c r="AP12" s="1" t="n">
        <v>5</v>
      </c>
    </row>
    <row r="13" customFormat="false" ht="12.8" hidden="false" customHeight="false" outlineLevel="0" collapsed="false">
      <c r="A13" s="1" t="n">
        <v>12</v>
      </c>
      <c r="B13" s="1" t="s">
        <v>56</v>
      </c>
      <c r="C13" s="2" t="n">
        <v>12</v>
      </c>
      <c r="E13" s="2" t="n">
        <v>1</v>
      </c>
      <c r="H13" s="4" t="n">
        <v>10</v>
      </c>
      <c r="O13" s="4" t="n">
        <v>5</v>
      </c>
      <c r="P13" s="2" t="n">
        <v>4</v>
      </c>
      <c r="T13" s="2" t="n">
        <v>1</v>
      </c>
      <c r="W13" s="6" t="n">
        <v>1.1</v>
      </c>
      <c r="X13" s="1" t="n">
        <v>1</v>
      </c>
      <c r="Y13" s="1" t="n">
        <v>1</v>
      </c>
      <c r="Z13" s="1" t="n">
        <v>1</v>
      </c>
      <c r="AA13" s="7" t="n">
        <v>1</v>
      </c>
      <c r="AC13" s="8" t="s">
        <v>43</v>
      </c>
      <c r="AD13" s="6" t="n">
        <f aca="false">$C13+$D13*2+$E13*0.5+$F13+$G13*0.5</f>
        <v>12.5</v>
      </c>
      <c r="AE13" s="1" t="n">
        <f aca="false">$H13+$I13*3+$J13*0.5+$K13+$L13*0.5+$M13*0.1+$N13*0.2</f>
        <v>10</v>
      </c>
      <c r="AF13" s="1" t="n">
        <f aca="false">$AD13*$W13*$AA13-1.5*$AE13*$X13</f>
        <v>-1.25</v>
      </c>
      <c r="AG13" s="1" t="n">
        <f aca="false">$O13*$Y13-2*($P13*$Z13+R13)</f>
        <v>-3</v>
      </c>
      <c r="AH13" s="1" t="n">
        <f aca="false">IF($AG13&lt;0,$AG13*1.5,$AG13*3)</f>
        <v>-4.5</v>
      </c>
      <c r="AI13" s="1" t="n">
        <f aca="false">(Q13+S13+U13)*2-(T13+V13)*3</f>
        <v>-3</v>
      </c>
      <c r="AJ13" s="7" t="n">
        <f aca="false">AF13+AH13+AI13</f>
        <v>-8.75</v>
      </c>
      <c r="AK13" s="9" t="n">
        <f aca="false">AJ13/(AD13+AE13*1.5+(O13+P13+R13+T13+V13)*3+(Q13+S13+U13)*2)</f>
        <v>-0.152173913043478</v>
      </c>
      <c r="AL13" s="1" t="str">
        <f aca="false">IF(AC13="","",IF(AC13="分","分",IF(AJ13=0,"分",IF(AC13="攻",IF(AJ13&gt;0,"一致","不一致"),IF(AJ13&gt;=0,"不一致","一致")))))</f>
        <v>一致</v>
      </c>
      <c r="AM13" s="10" t="n">
        <f aca="false">IF(AC13="","",ABS(AK13))</f>
        <v>0.152173913043478</v>
      </c>
      <c r="AN13" s="1" t="n">
        <f aca="false">AO13-AP13</f>
        <v>0</v>
      </c>
      <c r="AO13" s="1" t="n">
        <v>4</v>
      </c>
      <c r="AP13" s="1" t="n">
        <v>4</v>
      </c>
    </row>
    <row r="14" customFormat="false" ht="12.8" hidden="false" customHeight="false" outlineLevel="0" collapsed="false">
      <c r="A14" s="1" t="n">
        <v>13</v>
      </c>
      <c r="B14" s="1" t="s">
        <v>57</v>
      </c>
      <c r="C14" s="2" t="n">
        <v>20</v>
      </c>
      <c r="E14" s="2" t="n">
        <v>1</v>
      </c>
      <c r="G14" s="3" t="n">
        <v>3</v>
      </c>
      <c r="H14" s="4" t="n">
        <v>22</v>
      </c>
      <c r="O14" s="4" t="n">
        <v>4</v>
      </c>
      <c r="R14" s="2" t="n">
        <v>1</v>
      </c>
      <c r="W14" s="6" t="n">
        <v>1.2</v>
      </c>
      <c r="X14" s="1" t="n">
        <v>0.9</v>
      </c>
      <c r="Y14" s="1" t="n">
        <v>1</v>
      </c>
      <c r="Z14" s="1" t="n">
        <v>1</v>
      </c>
      <c r="AA14" s="7" t="n">
        <v>1</v>
      </c>
      <c r="AC14" s="8" t="s">
        <v>45</v>
      </c>
      <c r="AD14" s="6" t="n">
        <f aca="false">$C14+$D14*2+$E14*0.5+$F14+$G14*0.5</f>
        <v>22</v>
      </c>
      <c r="AE14" s="1" t="n">
        <f aca="false">$H14+$I14*3+$J14*0.5+$K14+$L14*0.5+$M14*0.1+$N14*0.2</f>
        <v>22</v>
      </c>
      <c r="AF14" s="1" t="n">
        <f aca="false">$AD14*$W14*$AA14-1.5*$AE14*$X14</f>
        <v>-3.3</v>
      </c>
      <c r="AG14" s="1" t="n">
        <f aca="false">$O14*$Y14-2*($P14*$Z14+R14)</f>
        <v>2</v>
      </c>
      <c r="AH14" s="1" t="n">
        <f aca="false">IF($AG14&lt;0,$AG14*1.5,$AG14*3)</f>
        <v>6</v>
      </c>
      <c r="AI14" s="1" t="n">
        <f aca="false">(Q14+S14+U14)*2-(T14+V14)*3</f>
        <v>0</v>
      </c>
      <c r="AJ14" s="7" t="n">
        <f aca="false">AF14+AH14+AI14</f>
        <v>2.7</v>
      </c>
      <c r="AK14" s="9" t="n">
        <f aca="false">AJ14/(AD14+AE14*1.5+(O14+P14+R14+T14+V14)*3+(Q14+S14+U14)*2)</f>
        <v>0.0385714285714286</v>
      </c>
      <c r="AL14" s="1" t="str">
        <f aca="false">IF(AC14="","",IF(AC14="分","分",IF(AJ14=0,"分",IF(AC14="攻",IF(AJ14&gt;0,"一致","不一致"),IF(AJ14&gt;=0,"不一致","一致")))))</f>
        <v>一致</v>
      </c>
      <c r="AM14" s="10" t="n">
        <f aca="false">IF(AC14="","",ABS(AK14))</f>
        <v>0.0385714285714286</v>
      </c>
      <c r="AN14" s="1" t="n">
        <f aca="false">AO14-AP14</f>
        <v>1</v>
      </c>
      <c r="AO14" s="1" t="n">
        <v>4</v>
      </c>
      <c r="AP14" s="1" t="n">
        <v>3</v>
      </c>
    </row>
    <row r="15" customFormat="false" ht="12.8" hidden="false" customHeight="false" outlineLevel="0" collapsed="false">
      <c r="A15" s="1" t="n">
        <v>14</v>
      </c>
      <c r="B15" s="1" t="s">
        <v>58</v>
      </c>
      <c r="C15" s="2" t="n">
        <v>11</v>
      </c>
      <c r="E15" s="2" t="n">
        <v>1</v>
      </c>
      <c r="H15" s="4" t="n">
        <v>16</v>
      </c>
      <c r="O15" s="4" t="n">
        <v>2</v>
      </c>
      <c r="Q15" s="2" t="n">
        <v>2</v>
      </c>
      <c r="R15" s="2" t="n">
        <v>3</v>
      </c>
      <c r="S15" s="2" t="n">
        <v>1</v>
      </c>
      <c r="T15" s="2" t="n">
        <v>1</v>
      </c>
      <c r="W15" s="6" t="n">
        <v>1.2</v>
      </c>
      <c r="X15" s="1" t="n">
        <v>0.9</v>
      </c>
      <c r="Y15" s="1" t="n">
        <v>1</v>
      </c>
      <c r="Z15" s="1" t="n">
        <v>1</v>
      </c>
      <c r="AA15" s="7" t="n">
        <v>1.5</v>
      </c>
      <c r="AB15" s="21" t="s">
        <v>59</v>
      </c>
      <c r="AC15" s="8" t="s">
        <v>45</v>
      </c>
      <c r="AD15" s="6" t="n">
        <f aca="false">$C15+$D15*2+$E15*0.5+$F15+$G15*0.5</f>
        <v>11.5</v>
      </c>
      <c r="AE15" s="1" t="n">
        <f aca="false">$H15+$I15*3+$J15*0.5+$K15+$L15*0.5+$M15*0.1+$N15*0.2</f>
        <v>16</v>
      </c>
      <c r="AF15" s="1" t="n">
        <f aca="false">$AD15*$W15*$AA15-1.5*$AE15*$X15</f>
        <v>-0.900000000000002</v>
      </c>
      <c r="AG15" s="1" t="n">
        <f aca="false">$O15*$Y15-2*($P15*$Z15+R15)</f>
        <v>-4</v>
      </c>
      <c r="AH15" s="1" t="n">
        <f aca="false">IF($AG15&lt;0,$AG15*1.5,$AG15*3)</f>
        <v>-6</v>
      </c>
      <c r="AI15" s="1" t="n">
        <f aca="false">(Q15+S15+U15)*2-(T15+V15)*3</f>
        <v>3</v>
      </c>
      <c r="AJ15" s="7" t="n">
        <f aca="false">AF15+AH15+AI15</f>
        <v>-3.9</v>
      </c>
      <c r="AK15" s="9" t="n">
        <f aca="false">AJ15/(AD15+AE15*1.5+(O15+P15+R15+T15+V15)*3+(Q15+S15+U15)*2)</f>
        <v>-0.065546218487395</v>
      </c>
      <c r="AL15" s="1" t="str">
        <f aca="false">IF(AC15="","",IF(AC15="分","分",IF(AJ15=0,"分",IF(AC15="攻",IF(AJ15&gt;0,"一致","不一致"),IF(AJ15&gt;=0,"不一致","一致")))))</f>
        <v>不一致</v>
      </c>
      <c r="AM15" s="10" t="n">
        <f aca="false">IF(AC15="","",ABS(AK15))</f>
        <v>0.065546218487395</v>
      </c>
      <c r="AN15" s="1" t="n">
        <f aca="false">AO15-AP15</f>
        <v>2</v>
      </c>
      <c r="AO15" s="1" t="n">
        <v>5</v>
      </c>
      <c r="AP15" s="1" t="n">
        <v>3</v>
      </c>
    </row>
    <row r="16" customFormat="false" ht="12.8" hidden="false" customHeight="false" outlineLevel="0" collapsed="false">
      <c r="A16" s="1" t="n">
        <v>15</v>
      </c>
      <c r="B16" s="1" t="s">
        <v>60</v>
      </c>
      <c r="C16" s="2" t="n">
        <v>13.5</v>
      </c>
      <c r="H16" s="4" t="n">
        <v>9</v>
      </c>
      <c r="O16" s="4" t="n">
        <v>9</v>
      </c>
      <c r="P16" s="2" t="n">
        <v>3</v>
      </c>
      <c r="S16" s="2" t="n">
        <v>1</v>
      </c>
      <c r="T16" s="2" t="n">
        <v>2</v>
      </c>
      <c r="W16" s="6" t="n">
        <v>1</v>
      </c>
      <c r="X16" s="1" t="n">
        <v>1</v>
      </c>
      <c r="Y16" s="1" t="n">
        <v>1</v>
      </c>
      <c r="Z16" s="1" t="n">
        <v>1</v>
      </c>
      <c r="AA16" s="7" t="n">
        <v>1</v>
      </c>
      <c r="AC16" s="8" t="s">
        <v>45</v>
      </c>
      <c r="AD16" s="6" t="n">
        <f aca="false">$C16+$D16*2+$E16*0.5+$F16+$G16*0.5</f>
        <v>13.5</v>
      </c>
      <c r="AE16" s="1" t="n">
        <f aca="false">$H16+$I16*3+$J16*0.5+$K16+$L16*0.5+$M16*0.1+$N16*0.2</f>
        <v>9</v>
      </c>
      <c r="AF16" s="1" t="n">
        <f aca="false">$AD16*$W16*$AA16-1.5*$AE16*$X16</f>
        <v>0</v>
      </c>
      <c r="AG16" s="1" t="n">
        <f aca="false">$O16*$Y16-2*($P16*$Z16+R16)</f>
        <v>3</v>
      </c>
      <c r="AH16" s="1" t="n">
        <f aca="false">IF($AG16&lt;0,$AG16*1.5,$AG16*3)</f>
        <v>9</v>
      </c>
      <c r="AI16" s="1" t="n">
        <f aca="false">(Q16+S16+U16)*2-(T16+V16)*3</f>
        <v>-4</v>
      </c>
      <c r="AJ16" s="7" t="n">
        <f aca="false">AF16+AH16+AI16</f>
        <v>5</v>
      </c>
      <c r="AK16" s="9" t="n">
        <f aca="false">AJ16/(AD16+AE16*1.5+(O16+P16+R16+T16+V16)*3+(Q16+S16+U16)*2)</f>
        <v>0.0704225352112676</v>
      </c>
      <c r="AL16" s="1" t="str">
        <f aca="false">IF(AC16="","",IF(AC16="分","分",IF(AJ16=0,"分",IF(AC16="攻",IF(AJ16&gt;0,"一致","不一致"),IF(AJ16&gt;=0,"不一致","一致")))))</f>
        <v>一致</v>
      </c>
      <c r="AM16" s="10" t="n">
        <f aca="false">IF(AC16="","",ABS(AK16))</f>
        <v>0.0704225352112676</v>
      </c>
      <c r="AN16" s="1" t="n">
        <f aca="false">AO16-AP16</f>
        <v>0</v>
      </c>
      <c r="AO16" s="1" t="n">
        <v>3</v>
      </c>
      <c r="AP16" s="1" t="n">
        <v>3</v>
      </c>
    </row>
    <row r="17" customFormat="false" ht="12.8" hidden="false" customHeight="false" outlineLevel="0" collapsed="false">
      <c r="A17" s="1" t="n">
        <v>16</v>
      </c>
      <c r="B17" s="1" t="s">
        <v>61</v>
      </c>
      <c r="C17" s="2" t="n">
        <v>20</v>
      </c>
      <c r="E17" s="2" t="n">
        <v>1</v>
      </c>
      <c r="F17" s="2" t="n">
        <v>1</v>
      </c>
      <c r="G17" s="3" t="n">
        <v>3</v>
      </c>
      <c r="H17" s="4" t="n">
        <v>18</v>
      </c>
      <c r="O17" s="4" t="n">
        <v>6</v>
      </c>
      <c r="P17" s="2" t="n">
        <v>3</v>
      </c>
      <c r="R17" s="2" t="n">
        <v>2</v>
      </c>
      <c r="W17" s="6" t="n">
        <v>1</v>
      </c>
      <c r="X17" s="1" t="n">
        <v>0.9</v>
      </c>
      <c r="Y17" s="1" t="n">
        <v>1</v>
      </c>
      <c r="Z17" s="1" t="n">
        <v>1</v>
      </c>
      <c r="AA17" s="7" t="n">
        <v>1</v>
      </c>
      <c r="AC17" s="8" t="s">
        <v>45</v>
      </c>
      <c r="AD17" s="6" t="n">
        <f aca="false">$C17+$D17*2+$E17*0.5+$F17+$G17*0.5</f>
        <v>23</v>
      </c>
      <c r="AE17" s="1" t="n">
        <f aca="false">$H17+$I17*3+$J17*0.5+$K17+$L17*0.5+$M17*0.1+$N17*0.2</f>
        <v>18</v>
      </c>
      <c r="AF17" s="1" t="n">
        <f aca="false">$AD17*$W17*$AA17-1.5*$AE17*$X17</f>
        <v>-1.3</v>
      </c>
      <c r="AG17" s="1" t="n">
        <f aca="false">$O17*$Y17-2*($P17*$Z17+R17)</f>
        <v>-4</v>
      </c>
      <c r="AH17" s="1" t="n">
        <f aca="false">IF($AG17&lt;0,$AG17*1.5,$AG17*3)</f>
        <v>-6</v>
      </c>
      <c r="AI17" s="1" t="n">
        <f aca="false">(Q17+S17+U17)*2-(T17+V17)*3</f>
        <v>0</v>
      </c>
      <c r="AJ17" s="7" t="n">
        <f aca="false">AF17+AH17+AI17</f>
        <v>-7.3</v>
      </c>
      <c r="AK17" s="9" t="n">
        <f aca="false">AJ17/(AD17+AE17*1.5+(O17+P17+R17+T17+V17)*3+(Q17+S17+U17)*2)</f>
        <v>-0.0879518072289157</v>
      </c>
      <c r="AL17" s="1" t="str">
        <f aca="false">IF(AC17="","",IF(AC17="分","分",IF(AJ17=0,"分",IF(AC17="攻",IF(AJ17&gt;0,"一致","不一致"),IF(AJ17&gt;=0,"不一致","一致")))))</f>
        <v>不一致</v>
      </c>
      <c r="AM17" s="10" t="n">
        <f aca="false">IF(AC17="","",ABS(AK17))</f>
        <v>0.0879518072289157</v>
      </c>
      <c r="AN17" s="1" t="n">
        <f aca="false">AO17-AP17</f>
        <v>1</v>
      </c>
      <c r="AO17" s="1" t="n">
        <v>4</v>
      </c>
      <c r="AP17" s="1" t="n">
        <v>3</v>
      </c>
    </row>
    <row r="18" customFormat="false" ht="12.8" hidden="false" customHeight="false" outlineLevel="0" collapsed="false">
      <c r="A18" s="1" t="n">
        <v>17</v>
      </c>
      <c r="B18" s="1" t="s">
        <v>62</v>
      </c>
      <c r="C18" s="2" t="n">
        <v>12</v>
      </c>
      <c r="E18" s="2" t="n">
        <v>1</v>
      </c>
      <c r="F18" s="2" t="n">
        <v>2</v>
      </c>
      <c r="G18" s="3" t="n">
        <v>1</v>
      </c>
      <c r="H18" s="4" t="n">
        <v>7.5</v>
      </c>
      <c r="M18" s="5" t="n">
        <v>15</v>
      </c>
      <c r="N18" s="3" t="n">
        <v>3</v>
      </c>
      <c r="O18" s="4" t="n">
        <v>7</v>
      </c>
      <c r="P18" s="2" t="n">
        <v>3</v>
      </c>
      <c r="Q18" s="2" t="n">
        <v>5</v>
      </c>
      <c r="R18" s="2" t="n">
        <v>1</v>
      </c>
      <c r="S18" s="2" t="n">
        <v>1</v>
      </c>
      <c r="W18" s="6" t="n">
        <v>0.9</v>
      </c>
      <c r="X18" s="1" t="n">
        <v>1</v>
      </c>
      <c r="Y18" s="1" t="n">
        <v>1</v>
      </c>
      <c r="Z18" s="1" t="n">
        <v>1</v>
      </c>
      <c r="AA18" s="7" t="n">
        <v>0.5</v>
      </c>
      <c r="AB18" s="20" t="s">
        <v>63</v>
      </c>
      <c r="AC18" s="8" t="s">
        <v>43</v>
      </c>
      <c r="AD18" s="6" t="n">
        <f aca="false">$C18+$D18*2+$E18*0.5+$F18+$G18*0.5</f>
        <v>15</v>
      </c>
      <c r="AE18" s="1" t="n">
        <f aca="false">$H18+$I18*3+$J18*0.5+$K18+$L18*0.5+$M18*0.1+$N18*0.2</f>
        <v>9.6</v>
      </c>
      <c r="AF18" s="1" t="n">
        <f aca="false">$AD18*$W18*$AA18-1.5*$AE18*$X18</f>
        <v>-7.65</v>
      </c>
      <c r="AG18" s="1" t="n">
        <f aca="false">$O18*$Y18-2*($P18*$Z18+R18)</f>
        <v>-1</v>
      </c>
      <c r="AH18" s="1" t="n">
        <f aca="false">IF($AG18&lt;0,$AG18*1.5,$AG18*3)</f>
        <v>-1.5</v>
      </c>
      <c r="AI18" s="1" t="n">
        <f aca="false">(Q18+S18+U18)*2-(T18+V18)*3</f>
        <v>12</v>
      </c>
      <c r="AJ18" s="7" t="n">
        <f aca="false">AF18+AH18+AI18</f>
        <v>2.85</v>
      </c>
      <c r="AK18" s="9" t="n">
        <f aca="false">AJ18/(AD18+AE18*1.5+(O18+P18+R18+T18+V18)*3+(Q18+S18+U18)*2)</f>
        <v>0.0383064516129032</v>
      </c>
      <c r="AL18" s="1" t="str">
        <f aca="false">IF(AC18="","",IF(AC18="分","分",IF(AJ18=0,"分",IF(AC18="攻",IF(AJ18&gt;0,"一致","不一致"),IF(AJ18&gt;=0,"不一致","一致")))))</f>
        <v>不一致</v>
      </c>
      <c r="AM18" s="10" t="n">
        <f aca="false">IF(AC18="","",ABS(AK18))</f>
        <v>0.0383064516129032</v>
      </c>
      <c r="AN18" s="1" t="n">
        <f aca="false">AO18-AP18</f>
        <v>2</v>
      </c>
      <c r="AO18" s="1" t="n">
        <v>4</v>
      </c>
      <c r="AP18" s="1" t="n">
        <v>2</v>
      </c>
    </row>
    <row r="19" customFormat="false" ht="12.8" hidden="false" customHeight="false" outlineLevel="0" collapsed="false">
      <c r="A19" s="1" t="n">
        <v>18</v>
      </c>
      <c r="B19" s="1" t="s">
        <v>64</v>
      </c>
      <c r="C19" s="2" t="n">
        <v>20</v>
      </c>
      <c r="E19" s="2" t="n">
        <v>1</v>
      </c>
      <c r="F19" s="2" t="n">
        <v>2</v>
      </c>
      <c r="G19" s="3" t="n">
        <v>6</v>
      </c>
      <c r="H19" s="4" t="n">
        <v>16</v>
      </c>
      <c r="O19" s="4" t="n">
        <v>6</v>
      </c>
      <c r="P19" s="2" t="n">
        <v>2</v>
      </c>
      <c r="R19" s="2" t="n">
        <v>2</v>
      </c>
      <c r="T19" s="2" t="n">
        <v>1</v>
      </c>
      <c r="W19" s="6" t="n">
        <v>1.1</v>
      </c>
      <c r="X19" s="1" t="n">
        <v>0.9</v>
      </c>
      <c r="Y19" s="1" t="n">
        <v>1</v>
      </c>
      <c r="Z19" s="1" t="n">
        <v>1</v>
      </c>
      <c r="AA19" s="7" t="n">
        <v>0.75</v>
      </c>
      <c r="AB19" s="22" t="s">
        <v>65</v>
      </c>
      <c r="AC19" s="8" t="s">
        <v>43</v>
      </c>
      <c r="AD19" s="6" t="n">
        <f aca="false">$C19+$D19*2+$E19*0.5+$F19+$G19*0.5</f>
        <v>25.5</v>
      </c>
      <c r="AE19" s="1" t="n">
        <f aca="false">$H19+$I19*3+$J19*0.5+$K19+$L19*0.5+$M19*0.1+$N19*0.2</f>
        <v>16</v>
      </c>
      <c r="AF19" s="1" t="n">
        <f aca="false">$AD19*$W19*$AA19-1.5*$AE19*$X19</f>
        <v>-0.5625</v>
      </c>
      <c r="AG19" s="1" t="n">
        <f aca="false">$O19*$Y19-2*($P19*$Z19+R19)</f>
        <v>-2</v>
      </c>
      <c r="AH19" s="1" t="n">
        <f aca="false">IF($AG19&lt;0,$AG19*1.5,$AG19*3)</f>
        <v>-3</v>
      </c>
      <c r="AI19" s="1" t="n">
        <f aca="false">(Q19+S19+U19)*2-(T19+V19)*3</f>
        <v>-3</v>
      </c>
      <c r="AJ19" s="7" t="n">
        <f aca="false">AF19+AH19+AI19</f>
        <v>-6.5625</v>
      </c>
      <c r="AK19" s="9" t="n">
        <f aca="false">AJ19/(AD19+AE19*1.5+(O19+P19+R19+T19+V19)*3+(Q19+S19+U19)*2)</f>
        <v>-0.0795454545454545</v>
      </c>
      <c r="AL19" s="1" t="str">
        <f aca="false">IF(AC19="","",IF(AC19="分","分",IF(AJ19=0,"分",IF(AC19="攻",IF(AJ19&gt;0,"一致","不一致"),IF(AJ19&gt;=0,"不一致","一致")))))</f>
        <v>一致</v>
      </c>
      <c r="AM19" s="10" t="n">
        <f aca="false">IF(AC19="","",ABS(AK19))</f>
        <v>0.0795454545454545</v>
      </c>
      <c r="AN19" s="1" t="n">
        <f aca="false">AO19-AP19</f>
        <v>0</v>
      </c>
      <c r="AO19" s="1" t="n">
        <v>3</v>
      </c>
      <c r="AP19" s="1" t="n">
        <v>3</v>
      </c>
    </row>
    <row r="20" customFormat="false" ht="12.8" hidden="false" customHeight="false" outlineLevel="0" collapsed="false">
      <c r="A20" s="1" t="n">
        <v>19</v>
      </c>
      <c r="B20" s="1" t="s">
        <v>66</v>
      </c>
      <c r="C20" s="2" t="n">
        <v>8</v>
      </c>
      <c r="E20" s="2" t="n">
        <v>1</v>
      </c>
      <c r="F20" s="2" t="n">
        <v>3</v>
      </c>
      <c r="G20" s="3" t="n">
        <v>5</v>
      </c>
      <c r="H20" s="4" t="n">
        <v>37</v>
      </c>
      <c r="O20" s="4" t="n">
        <v>10</v>
      </c>
      <c r="P20" s="2" t="n">
        <v>2</v>
      </c>
      <c r="R20" s="2" t="n">
        <v>5</v>
      </c>
      <c r="S20" s="2" t="n">
        <v>1</v>
      </c>
      <c r="W20" s="23" t="n">
        <v>1.2</v>
      </c>
      <c r="X20" s="1" t="n">
        <v>0.8</v>
      </c>
      <c r="Y20" s="1" t="n">
        <v>0.5</v>
      </c>
      <c r="Z20" s="1" t="n">
        <v>1</v>
      </c>
      <c r="AA20" s="7" t="n">
        <v>1</v>
      </c>
      <c r="AB20" s="8" t="s">
        <v>67</v>
      </c>
      <c r="AC20" s="8" t="s">
        <v>43</v>
      </c>
      <c r="AD20" s="6" t="n">
        <f aca="false">$C20+$D20*2+$E20*0.5+$F20+$G20*0.5</f>
        <v>14</v>
      </c>
      <c r="AE20" s="1" t="n">
        <f aca="false">$H20+$I20*3+$J20*0.5+$K20+$L20*0.5+$M20*0.1+$N20*0.2</f>
        <v>37</v>
      </c>
      <c r="AF20" s="1" t="n">
        <f aca="false">$AD20*$W20*$AA20-1.5*$AE20*$X20</f>
        <v>-27.6</v>
      </c>
      <c r="AG20" s="1" t="n">
        <f aca="false">$O20*$Y20-2*($P20*$Z20+R20)</f>
        <v>-9</v>
      </c>
      <c r="AH20" s="1" t="n">
        <f aca="false">IF($AG20&lt;0,$AG20*1.5,$AG20*3)</f>
        <v>-13.5</v>
      </c>
      <c r="AI20" s="1" t="n">
        <f aca="false">(Q20+S20+U20)*2-(T20+V20)*3</f>
        <v>2</v>
      </c>
      <c r="AJ20" s="7" t="n">
        <f aca="false">AF20+AH20+AI20</f>
        <v>-39.1</v>
      </c>
      <c r="AK20" s="9" t="n">
        <f aca="false">AJ20/(AD20+AE20*1.5+(O20+P20+R20+T20+V20)*3+(Q20+S20+U20)*2)</f>
        <v>-0.319183673469388</v>
      </c>
      <c r="AL20" s="1" t="str">
        <f aca="false">IF(AC20="","",IF(AC20="分","分",IF(AJ20=0,"分",IF(AC20="攻",IF(AJ20&gt;0,"一致","不一致"),IF(AJ20&gt;=0,"不一致","一致")))))</f>
        <v>一致</v>
      </c>
      <c r="AM20" s="10" t="n">
        <f aca="false">IF(AC20="","",ABS(AK20))</f>
        <v>0.319183673469388</v>
      </c>
      <c r="AN20" s="1" t="n">
        <f aca="false">AO20-AP20</f>
        <v>3</v>
      </c>
      <c r="AO20" s="1" t="n">
        <v>5</v>
      </c>
      <c r="AP20" s="1" t="n">
        <v>2</v>
      </c>
    </row>
    <row r="21" customFormat="false" ht="12.8" hidden="false" customHeight="false" outlineLevel="0" collapsed="false">
      <c r="A21" s="1" t="n">
        <v>20</v>
      </c>
      <c r="B21" s="1" t="n">
        <v>84</v>
      </c>
      <c r="C21" s="2" t="n">
        <v>17</v>
      </c>
      <c r="E21" s="2" t="n">
        <v>1</v>
      </c>
      <c r="F21" s="2" t="n">
        <v>1</v>
      </c>
      <c r="G21" s="3" t="n">
        <v>3</v>
      </c>
      <c r="H21" s="4" t="n">
        <v>13</v>
      </c>
      <c r="N21" s="3" t="n">
        <v>6</v>
      </c>
      <c r="O21" s="4" t="n">
        <v>11</v>
      </c>
      <c r="R21" s="2" t="n">
        <v>5</v>
      </c>
      <c r="W21" s="6" t="n">
        <v>1</v>
      </c>
      <c r="X21" s="1" t="n">
        <v>1</v>
      </c>
      <c r="Y21" s="1" t="n">
        <v>1</v>
      </c>
      <c r="Z21" s="1" t="n">
        <v>1</v>
      </c>
      <c r="AA21" s="7" t="n">
        <v>1</v>
      </c>
      <c r="AC21" s="8" t="s">
        <v>43</v>
      </c>
      <c r="AD21" s="6" t="n">
        <f aca="false">$C21+$D21*2+$E21*0.5+$F21+$G21*0.5</f>
        <v>20</v>
      </c>
      <c r="AE21" s="1" t="n">
        <f aca="false">$H21+$I21*3+$J21*0.5+$K21+$L21*0.5+$M21*0.1+$N21*0.2</f>
        <v>14.2</v>
      </c>
      <c r="AF21" s="1" t="n">
        <f aca="false">$AD21*$W21*$AA21-1.5*$AE21*$X21</f>
        <v>-1.3</v>
      </c>
      <c r="AG21" s="1" t="n">
        <f aca="false">$O21*$Y21-2*($P21*$Z21+R21)</f>
        <v>1</v>
      </c>
      <c r="AH21" s="1" t="n">
        <f aca="false">IF($AG21&lt;0,$AG21*1.5,$AG21*3)</f>
        <v>3</v>
      </c>
      <c r="AI21" s="1" t="n">
        <f aca="false">(Q21+S21+U21)*2-(T21+V21)*3</f>
        <v>0</v>
      </c>
      <c r="AJ21" s="7" t="n">
        <f aca="false">AF21+AH21+AI21</f>
        <v>1.7</v>
      </c>
      <c r="AK21" s="9" t="n">
        <f aca="false">AJ21/(AD21+AE21*1.5+(O21+P21+R21+T21+V21)*3+(Q21+S21+U21)*2)</f>
        <v>0.0190369540873461</v>
      </c>
      <c r="AL21" s="1" t="str">
        <f aca="false">IF(AC21="","",IF(AC21="分","分",IF(AJ21=0,"分",IF(AC21="攻",IF(AJ21&gt;0,"一致","不一致"),IF(AJ21&gt;=0,"不一致","一致")))))</f>
        <v>不一致</v>
      </c>
      <c r="AM21" s="10" t="n">
        <f aca="false">IF(AC21="","",ABS(AK21))</f>
        <v>0.0190369540873461</v>
      </c>
      <c r="AN21" s="1" t="n">
        <f aca="false">AO21-AP21</f>
        <v>2</v>
      </c>
      <c r="AO21" s="1" t="n">
        <v>4</v>
      </c>
      <c r="AP21" s="1" t="n">
        <v>2</v>
      </c>
    </row>
    <row r="22" customFormat="false" ht="12.8" hidden="false" customHeight="false" outlineLevel="0" collapsed="false">
      <c r="A22" s="1" t="n">
        <v>21</v>
      </c>
      <c r="B22" s="1" t="s">
        <v>68</v>
      </c>
      <c r="C22" s="2" t="n">
        <v>16</v>
      </c>
      <c r="E22" s="2" t="n">
        <v>1</v>
      </c>
      <c r="F22" s="2" t="n">
        <v>1</v>
      </c>
      <c r="G22" s="3" t="n">
        <v>3</v>
      </c>
      <c r="H22" s="4" t="n">
        <v>10</v>
      </c>
      <c r="J22" s="2" t="n">
        <v>2</v>
      </c>
      <c r="M22" s="5" t="n">
        <v>24</v>
      </c>
      <c r="O22" s="4" t="n">
        <v>6</v>
      </c>
      <c r="P22" s="2" t="n">
        <v>2</v>
      </c>
      <c r="R22" s="2" t="n">
        <v>2</v>
      </c>
      <c r="S22" s="2" t="n">
        <v>1</v>
      </c>
      <c r="U22" s="2" t="n">
        <v>3</v>
      </c>
      <c r="W22" s="24" t="n">
        <v>0.9</v>
      </c>
      <c r="X22" s="1" t="n">
        <v>1.2</v>
      </c>
      <c r="Y22" s="1" t="n">
        <v>0.5</v>
      </c>
      <c r="Z22" s="1" t="n">
        <v>1</v>
      </c>
      <c r="AA22" s="7" t="n">
        <v>1</v>
      </c>
      <c r="AB22" s="8" t="s">
        <v>69</v>
      </c>
      <c r="AC22" s="8" t="s">
        <v>45</v>
      </c>
      <c r="AD22" s="6" t="n">
        <f aca="false">$C22+$D22*2+$E22*0.5+$F22+$G22*0.5</f>
        <v>19</v>
      </c>
      <c r="AE22" s="1" t="n">
        <f aca="false">$H22+$I22*3+$J22*0.5+$K22+$L22*0.5+$M22*0.1+$N22*0.2</f>
        <v>13.4</v>
      </c>
      <c r="AF22" s="1" t="n">
        <f aca="false">$AD22*$W22*$AA22-1.5*$AE22*$X22</f>
        <v>-7.02</v>
      </c>
      <c r="AG22" s="1" t="n">
        <f aca="false">$O22*$Y22-2*($P22*$Z22+R22)</f>
        <v>-5</v>
      </c>
      <c r="AH22" s="1" t="n">
        <f aca="false">IF($AG22&lt;0,$AG22*1.5,$AG22*3)</f>
        <v>-7.5</v>
      </c>
      <c r="AI22" s="1" t="n">
        <f aca="false">(Q22+S22+U22)*2-(T22+V22)*3</f>
        <v>8</v>
      </c>
      <c r="AJ22" s="7" t="n">
        <f aca="false">AF22+AH22+AI22</f>
        <v>-6.52</v>
      </c>
      <c r="AK22" s="9" t="n">
        <f aca="false">AJ22/(AD22+AE22*1.5+(O22+P22+R22+T22+V22)*3+(Q22+S22+U22)*2)</f>
        <v>-0.0845654993514916</v>
      </c>
      <c r="AL22" s="1" t="str">
        <f aca="false">IF(AC22="","",IF(AC22="分","分",IF(AJ22=0,"分",IF(AC22="攻",IF(AJ22&gt;0,"一致","不一致"),IF(AJ22&gt;=0,"不一致","一致")))))</f>
        <v>不一致</v>
      </c>
      <c r="AM22" s="10" t="n">
        <f aca="false">IF(AC22="","",ABS(AK22))</f>
        <v>0.0845654993514916</v>
      </c>
      <c r="AN22" s="1" t="n">
        <f aca="false">AO22-AP22</f>
        <v>-2</v>
      </c>
      <c r="AO22" s="1" t="n">
        <v>3</v>
      </c>
      <c r="AP22" s="1" t="n">
        <v>5</v>
      </c>
    </row>
    <row r="23" customFormat="false" ht="12.8" hidden="false" customHeight="false" outlineLevel="0" collapsed="false">
      <c r="A23" s="1" t="n">
        <v>22</v>
      </c>
      <c r="B23" s="1" t="s">
        <v>70</v>
      </c>
      <c r="C23" s="2" t="n">
        <v>12</v>
      </c>
      <c r="E23" s="2" t="n">
        <v>1</v>
      </c>
      <c r="F23" s="2" t="n">
        <v>2</v>
      </c>
      <c r="G23" s="3" t="n">
        <v>4</v>
      </c>
      <c r="H23" s="4" t="n">
        <v>12</v>
      </c>
      <c r="O23" s="4" t="n">
        <v>3</v>
      </c>
      <c r="R23" s="2" t="n">
        <v>3</v>
      </c>
      <c r="S23" s="2" t="n">
        <v>1</v>
      </c>
      <c r="W23" s="6" t="n">
        <v>1.1</v>
      </c>
      <c r="X23" s="1" t="n">
        <v>1.1</v>
      </c>
      <c r="Y23" s="1" t="n">
        <v>1</v>
      </c>
      <c r="Z23" s="1" t="n">
        <v>1</v>
      </c>
      <c r="AA23" s="7" t="n">
        <v>1</v>
      </c>
      <c r="AC23" s="8" t="s">
        <v>43</v>
      </c>
      <c r="AD23" s="6" t="n">
        <f aca="false">$C23+$D23*2+$E23*0.5+$F23+$G23*0.5</f>
        <v>16.5</v>
      </c>
      <c r="AE23" s="1" t="n">
        <f aca="false">$H23+$I23*3+$J23*0.5+$K23+$L23*0.5+$M23*0.1+$N23*0.2</f>
        <v>12</v>
      </c>
      <c r="AF23" s="1" t="n">
        <f aca="false">$AD23*$W23*$AA23-1.5*$AE23*$X23</f>
        <v>-1.65</v>
      </c>
      <c r="AG23" s="1" t="n">
        <f aca="false">$O23*$Y23-2*($P23*$Z23+R23)</f>
        <v>-3</v>
      </c>
      <c r="AH23" s="1" t="n">
        <f aca="false">IF($AG23&lt;0,$AG23*1.5,$AG23*3)</f>
        <v>-4.5</v>
      </c>
      <c r="AI23" s="1" t="n">
        <f aca="false">(Q23+S23+U23)*2-(T23+V23)*3</f>
        <v>2</v>
      </c>
      <c r="AJ23" s="7" t="n">
        <f aca="false">AF23+AH23+AI23</f>
        <v>-4.15</v>
      </c>
      <c r="AK23" s="9" t="n">
        <f aca="false">AJ23/(AD23+AE23*1.5+(O23+P23+R23+T23+V23)*3+(Q23+S23+U23)*2)</f>
        <v>-0.0761467889908257</v>
      </c>
      <c r="AL23" s="1" t="str">
        <f aca="false">IF(AC23="","",IF(AC23="分","分",IF(AJ23=0,"分",IF(AC23="攻",IF(AJ23&gt;0,"一致","不一致"),IF(AJ23&gt;=0,"不一致","一致")))))</f>
        <v>一致</v>
      </c>
      <c r="AM23" s="10" t="n">
        <f aca="false">IF(AC23="","",ABS(AK23))</f>
        <v>0.0761467889908257</v>
      </c>
      <c r="AN23" s="1" t="n">
        <f aca="false">AO23-AP23</f>
        <v>0</v>
      </c>
      <c r="AO23" s="1" t="n">
        <v>5</v>
      </c>
      <c r="AP23" s="1" t="n">
        <v>5</v>
      </c>
    </row>
    <row r="24" customFormat="false" ht="12.8" hidden="false" customHeight="false" outlineLevel="0" collapsed="false">
      <c r="A24" s="1" t="n">
        <v>23</v>
      </c>
      <c r="B24" s="1" t="s">
        <v>71</v>
      </c>
      <c r="C24" s="2" t="n">
        <v>21</v>
      </c>
      <c r="E24" s="2" t="n">
        <v>1</v>
      </c>
      <c r="G24" s="3" t="n">
        <v>3</v>
      </c>
      <c r="H24" s="4" t="n">
        <v>22</v>
      </c>
      <c r="L24" s="5" t="n">
        <v>2</v>
      </c>
      <c r="R24" s="2" t="n">
        <v>1</v>
      </c>
      <c r="W24" s="6" t="n">
        <v>1.2</v>
      </c>
      <c r="X24" s="1" t="n">
        <v>1</v>
      </c>
      <c r="Y24" s="1" t="n">
        <v>1</v>
      </c>
      <c r="Z24" s="1" t="n">
        <v>1</v>
      </c>
      <c r="AA24" s="7" t="n">
        <v>1</v>
      </c>
      <c r="AB24" s="8" t="s">
        <v>72</v>
      </c>
      <c r="AC24" s="8" t="s">
        <v>43</v>
      </c>
      <c r="AD24" s="6" t="n">
        <f aca="false">$C24+$D24*2+$E24*0.5+$F24+$G24*0.5</f>
        <v>23</v>
      </c>
      <c r="AE24" s="1" t="n">
        <f aca="false">$H24+$I24*3+$J24*0.5+$K24+$L24*0.5+$M24*0.1+$N24*0.2</f>
        <v>23</v>
      </c>
      <c r="AF24" s="1" t="n">
        <f aca="false">$AD24*$W24*$AA24-1.5*$AE24*$X24</f>
        <v>-6.9</v>
      </c>
      <c r="AG24" s="1" t="n">
        <f aca="false">$O24*$Y24-2*($P24*$Z24+R24)</f>
        <v>-2</v>
      </c>
      <c r="AH24" s="1" t="n">
        <f aca="false">IF($AG24&lt;0,$AG24*1.5,$AG24*3)</f>
        <v>-3</v>
      </c>
      <c r="AI24" s="1" t="n">
        <f aca="false">(Q24+S24+U24)*2-(T24+V24)*3</f>
        <v>0</v>
      </c>
      <c r="AJ24" s="7" t="n">
        <f aca="false">AF24+AH24+AI24</f>
        <v>-9.9</v>
      </c>
      <c r="AK24" s="9" t="n">
        <f aca="false">AJ24/(AD24+AE24*1.5+(O24+P24+R24+T24+V24)*3+(Q24+S24+U24)*2)</f>
        <v>-0.163636363636364</v>
      </c>
      <c r="AL24" s="1" t="str">
        <f aca="false">IF(AC24="","",IF(AC24="分","分",IF(AJ24=0,"分",IF(AC24="攻",IF(AJ24&gt;0,"一致","不一致"),IF(AJ24&gt;=0,"不一致","一致")))))</f>
        <v>一致</v>
      </c>
      <c r="AM24" s="10" t="n">
        <f aca="false">IF(AC24="","",ABS(AK24))</f>
        <v>0.163636363636364</v>
      </c>
      <c r="AN24" s="1" t="n">
        <f aca="false">AO24-AP24</f>
        <v>2</v>
      </c>
      <c r="AO24" s="1" t="n">
        <v>5</v>
      </c>
      <c r="AP24" s="1" t="n">
        <v>3</v>
      </c>
    </row>
    <row r="25" customFormat="false" ht="12.8" hidden="false" customHeight="false" outlineLevel="0" collapsed="false">
      <c r="A25" s="1" t="n">
        <v>24</v>
      </c>
      <c r="B25" s="1" t="s">
        <v>73</v>
      </c>
      <c r="C25" s="2" t="n">
        <v>16</v>
      </c>
      <c r="D25" s="2" t="n">
        <v>1</v>
      </c>
      <c r="E25" s="2" t="n">
        <v>1</v>
      </c>
      <c r="F25" s="2" t="n">
        <v>2</v>
      </c>
      <c r="G25" s="3" t="n">
        <v>6</v>
      </c>
      <c r="H25" s="4" t="n">
        <v>18</v>
      </c>
      <c r="L25" s="5" t="n">
        <v>3</v>
      </c>
      <c r="O25" s="4" t="n">
        <v>4</v>
      </c>
      <c r="R25" s="2" t="n">
        <v>2</v>
      </c>
      <c r="S25" s="2" t="n">
        <v>2</v>
      </c>
      <c r="T25" s="2" t="n">
        <v>2</v>
      </c>
      <c r="W25" s="6" t="n">
        <v>1.2</v>
      </c>
      <c r="X25" s="1" t="n">
        <v>1</v>
      </c>
      <c r="Y25" s="1" t="n">
        <v>1</v>
      </c>
      <c r="Z25" s="1" t="n">
        <v>1</v>
      </c>
      <c r="AA25" s="7" t="n">
        <v>0.5</v>
      </c>
      <c r="AB25" s="20" t="s">
        <v>74</v>
      </c>
      <c r="AC25" s="8" t="s">
        <v>43</v>
      </c>
      <c r="AD25" s="6" t="n">
        <f aca="false">$C25+$D25*2+$E25*0.5+$F25+$G25*0.5</f>
        <v>23.5</v>
      </c>
      <c r="AE25" s="1" t="n">
        <f aca="false">$H25+$I25*3+$J25*0.5+$K25+$L25*0.5+$M25*0.1+$N25*0.2</f>
        <v>19.5</v>
      </c>
      <c r="AF25" s="1" t="n">
        <f aca="false">$AD25*$W25*$AA25-1.5*$AE25*$X25</f>
        <v>-15.15</v>
      </c>
      <c r="AG25" s="1" t="n">
        <f aca="false">$O25*$Y25-2*($P25*$Z25+R25)</f>
        <v>0</v>
      </c>
      <c r="AH25" s="1" t="n">
        <f aca="false">IF($AG25&lt;0,$AG25*1.5,$AG25*3)</f>
        <v>0</v>
      </c>
      <c r="AI25" s="1" t="n">
        <f aca="false">(Q25+S25+U25)*2-(T25+V25)*3</f>
        <v>-2</v>
      </c>
      <c r="AJ25" s="7" t="n">
        <f aca="false">AF25+AH25+AI25</f>
        <v>-17.15</v>
      </c>
      <c r="AK25" s="9" t="n">
        <f aca="false">AJ25/(AD25+AE25*1.5+(O25+P25+R25+T25+V25)*3+(Q25+S25+U25)*2)</f>
        <v>-0.212383900928793</v>
      </c>
      <c r="AL25" s="1" t="str">
        <f aca="false">IF(AC25="","",IF(AC25="分","分",IF(AJ25=0,"分",IF(AC25="攻",IF(AJ25&gt;0,"一致","不一致"),IF(AJ25&gt;=0,"不一致","一致")))))</f>
        <v>一致</v>
      </c>
      <c r="AM25" s="10" t="n">
        <f aca="false">IF(AC25="","",ABS(AK25))</f>
        <v>0.212383900928793</v>
      </c>
      <c r="AN25" s="1" t="n">
        <f aca="false">AO25-AP25</f>
        <v>1</v>
      </c>
      <c r="AO25" s="1" t="n">
        <v>5</v>
      </c>
      <c r="AP25" s="1" t="n">
        <v>4</v>
      </c>
    </row>
    <row r="26" customFormat="false" ht="12.8" hidden="false" customHeight="false" outlineLevel="0" collapsed="false">
      <c r="A26" s="1" t="n">
        <v>25</v>
      </c>
      <c r="B26" s="1" t="n">
        <v>25</v>
      </c>
      <c r="C26" s="2" t="n">
        <v>30.5</v>
      </c>
      <c r="E26" s="2" t="n">
        <v>1</v>
      </c>
      <c r="H26" s="4" t="n">
        <v>21</v>
      </c>
      <c r="O26" s="4" t="n">
        <v>4</v>
      </c>
      <c r="Q26" s="2" t="n">
        <v>1</v>
      </c>
      <c r="R26" s="2" t="n">
        <v>4</v>
      </c>
      <c r="T26" s="2" t="n">
        <v>1</v>
      </c>
      <c r="W26" s="6" t="n">
        <v>1.1</v>
      </c>
      <c r="X26" s="1" t="n">
        <v>0.9</v>
      </c>
      <c r="Y26" s="1" t="n">
        <v>1</v>
      </c>
      <c r="Z26" s="1" t="n">
        <v>1</v>
      </c>
      <c r="AA26" s="7" t="n">
        <v>1.5</v>
      </c>
      <c r="AB26" s="21" t="s">
        <v>75</v>
      </c>
      <c r="AC26" s="8" t="s">
        <v>45</v>
      </c>
      <c r="AD26" s="6" t="n">
        <f aca="false">$C26+$D26*2+$E26*0.5+$F26+$G26*0.5</f>
        <v>31</v>
      </c>
      <c r="AE26" s="1" t="n">
        <f aca="false">$H26+$I26*3+$J26*0.5+$K26+$L26*0.5+$M26*0.1+$N26*0.2</f>
        <v>21</v>
      </c>
      <c r="AF26" s="1" t="n">
        <f aca="false">$AD26*$W26*$AA26-1.5*$AE26*$X26</f>
        <v>22.8</v>
      </c>
      <c r="AG26" s="1" t="n">
        <f aca="false">$O26*$Y26-2*($P26*$Z26+R26)</f>
        <v>-4</v>
      </c>
      <c r="AH26" s="1" t="n">
        <f aca="false">IF($AG26&lt;0,$AG26*1.5,$AG26*3)</f>
        <v>-6</v>
      </c>
      <c r="AI26" s="1" t="n">
        <f aca="false">(Q26+S26+U26)*2-(T26+V26)*3</f>
        <v>-1</v>
      </c>
      <c r="AJ26" s="7" t="n">
        <f aca="false">AF26+AH26+AI26</f>
        <v>15.8</v>
      </c>
      <c r="AK26" s="9" t="n">
        <f aca="false">AJ26/(AD26+AE26*1.5+(O26+P26+R26+T26+V26)*3+(Q26+S26+U26)*2)</f>
        <v>0.172677595628415</v>
      </c>
      <c r="AL26" s="1" t="str">
        <f aca="false">IF(AC26="","",IF(AC26="分","分",IF(AJ26=0,"分",IF(AC26="攻",IF(AJ26&gt;0,"一致","不一致"),IF(AJ26&gt;=0,"不一致","一致")))))</f>
        <v>一致</v>
      </c>
      <c r="AM26" s="10" t="n">
        <f aca="false">IF(AC26="","",ABS(AK26))</f>
        <v>0.172677595628415</v>
      </c>
      <c r="AN26" s="1" t="n">
        <f aca="false">AO26-AP26</f>
        <v>2</v>
      </c>
      <c r="AO26" s="1" t="n">
        <v>5</v>
      </c>
      <c r="AP26" s="1" t="n">
        <v>3</v>
      </c>
    </row>
    <row r="27" customFormat="false" ht="12.8" hidden="false" customHeight="false" outlineLevel="0" collapsed="false">
      <c r="A27" s="1" t="n">
        <v>26</v>
      </c>
      <c r="B27" s="1" t="s">
        <v>76</v>
      </c>
      <c r="C27" s="2" t="n">
        <v>40</v>
      </c>
      <c r="E27" s="2" t="n">
        <v>1</v>
      </c>
      <c r="H27" s="4" t="n">
        <v>18.5</v>
      </c>
      <c r="J27" s="2" t="n">
        <v>1</v>
      </c>
      <c r="O27" s="4" t="n">
        <v>9</v>
      </c>
      <c r="P27" s="2" t="n">
        <v>4</v>
      </c>
      <c r="R27" s="2" t="n">
        <v>1</v>
      </c>
      <c r="S27" s="2" t="n">
        <v>1</v>
      </c>
      <c r="W27" s="6" t="n">
        <v>0.9</v>
      </c>
      <c r="X27" s="1" t="n">
        <v>1.1</v>
      </c>
      <c r="Y27" s="1" t="n">
        <v>1</v>
      </c>
      <c r="Z27" s="1" t="n">
        <v>1</v>
      </c>
      <c r="AA27" s="7" t="n">
        <v>1</v>
      </c>
      <c r="AC27" s="8" t="s">
        <v>43</v>
      </c>
      <c r="AD27" s="6" t="n">
        <f aca="false">$C27+$D27*2+$E27*0.5+$F27+$G27*0.5</f>
        <v>40.5</v>
      </c>
      <c r="AE27" s="1" t="n">
        <f aca="false">$H27+$I27*3+$J27*0.5+$K27+$L27*0.5+$M27*0.1+$N27*0.2</f>
        <v>19</v>
      </c>
      <c r="AF27" s="1" t="n">
        <f aca="false">$AD27*$W27*$AA27-1.5*$AE27*$X27</f>
        <v>5.1</v>
      </c>
      <c r="AG27" s="1" t="n">
        <f aca="false">$O27*$Y27-2*($P27*$Z27+R27)</f>
        <v>-1</v>
      </c>
      <c r="AH27" s="1" t="n">
        <f aca="false">IF($AG27&lt;0,$AG27*1.5,$AG27*3)</f>
        <v>-1.5</v>
      </c>
      <c r="AI27" s="1" t="n">
        <f aca="false">(Q27+S27+U27)*2-(T27+V27)*3</f>
        <v>2</v>
      </c>
      <c r="AJ27" s="7" t="n">
        <f aca="false">AF27+AH27+AI27</f>
        <v>5.6</v>
      </c>
      <c r="AK27" s="9" t="n">
        <f aca="false">AJ27/(AD27+AE27*1.5+(O27+P27+R27+T27+V27)*3+(Q27+S27+U27)*2)</f>
        <v>0.0495575221238938</v>
      </c>
      <c r="AL27" s="1" t="str">
        <f aca="false">IF(AC27="","",IF(AC27="分","分",IF(AJ27=0,"分",IF(AC27="攻",IF(AJ27&gt;0,"一致","不一致"),IF(AJ27&gt;=0,"不一致","一致")))))</f>
        <v>不一致</v>
      </c>
      <c r="AM27" s="10" t="n">
        <f aca="false">IF(AC27="","",ABS(AK27))</f>
        <v>0.0495575221238938</v>
      </c>
      <c r="AN27" s="1" t="n">
        <f aca="false">AO27-AP27</f>
        <v>0</v>
      </c>
      <c r="AO27" s="1" t="n">
        <v>3</v>
      </c>
      <c r="AP27" s="1" t="n">
        <v>3</v>
      </c>
    </row>
    <row r="28" customFormat="false" ht="12.8" hidden="false" customHeight="false" outlineLevel="0" collapsed="false">
      <c r="A28" s="1" t="n">
        <v>27</v>
      </c>
      <c r="B28" s="1" t="s">
        <v>77</v>
      </c>
      <c r="C28" s="2" t="n">
        <v>22</v>
      </c>
      <c r="H28" s="4" t="n">
        <v>16</v>
      </c>
      <c r="O28" s="4" t="n">
        <v>4</v>
      </c>
      <c r="P28" s="2" t="n">
        <v>2</v>
      </c>
      <c r="W28" s="6" t="n">
        <v>0.6</v>
      </c>
      <c r="X28" s="1" t="n">
        <v>1</v>
      </c>
      <c r="Y28" s="1" t="n">
        <v>0.5</v>
      </c>
      <c r="Z28" s="1" t="n">
        <v>1</v>
      </c>
      <c r="AA28" s="7" t="n">
        <v>1</v>
      </c>
      <c r="AB28" s="8" t="s">
        <v>78</v>
      </c>
      <c r="AC28" s="8" t="s">
        <v>43</v>
      </c>
      <c r="AD28" s="6" t="n">
        <f aca="false">$C28+$D28*2+$E28*0.5+$F28+$G28*0.5</f>
        <v>22</v>
      </c>
      <c r="AE28" s="1" t="n">
        <f aca="false">$H28+$I28*3+$J28*0.5+$K28+$L28*0.5+$M28*0.1+$N28*0.2</f>
        <v>16</v>
      </c>
      <c r="AF28" s="1" t="n">
        <f aca="false">$AD28*$W28*$AA28-1.5*$AE28*$X28</f>
        <v>-10.8</v>
      </c>
      <c r="AG28" s="1" t="n">
        <f aca="false">$O28*$Y28-2*($P28*$Z28+R28)</f>
        <v>-2</v>
      </c>
      <c r="AH28" s="1" t="n">
        <f aca="false">IF($AG28&lt;0,$AG28*1.5,$AG28*3)</f>
        <v>-3</v>
      </c>
      <c r="AI28" s="1" t="n">
        <f aca="false">(Q28+S28+U28)*2-(T28+V28)*3</f>
        <v>0</v>
      </c>
      <c r="AJ28" s="7" t="n">
        <f aca="false">AF28+AH28+AI28</f>
        <v>-13.8</v>
      </c>
      <c r="AK28" s="9" t="n">
        <f aca="false">AJ28/(AD28+AE28*1.5+(O28+P28+R28+T28+V28)*3+(Q28+S28+U28)*2)</f>
        <v>-0.215625</v>
      </c>
      <c r="AL28" s="1" t="str">
        <f aca="false">IF(AC28="","",IF(AC28="分","分",IF(AJ28=0,"分",IF(AC28="攻",IF(AJ28&gt;0,"一致","不一致"),IF(AJ28&gt;=0,"不一致","一致")))))</f>
        <v>一致</v>
      </c>
      <c r="AM28" s="10" t="n">
        <f aca="false">IF(AC28="","",ABS(AK28))</f>
        <v>0.215625</v>
      </c>
      <c r="AN28" s="1" t="n">
        <f aca="false">AO28-AP28</f>
        <v>-1</v>
      </c>
      <c r="AO28" s="1" t="n">
        <v>2</v>
      </c>
      <c r="AP28" s="1" t="n">
        <v>3</v>
      </c>
    </row>
    <row r="29" customFormat="false" ht="12.8" hidden="false" customHeight="false" outlineLevel="0" collapsed="false">
      <c r="A29" s="1" t="n">
        <v>28</v>
      </c>
      <c r="B29" s="1" t="s">
        <v>79</v>
      </c>
      <c r="C29" s="2" t="n">
        <v>48</v>
      </c>
      <c r="E29" s="2" t="n">
        <v>3</v>
      </c>
      <c r="F29" s="2" t="n">
        <v>2</v>
      </c>
      <c r="G29" s="3" t="n">
        <v>10</v>
      </c>
      <c r="H29" s="4" t="n">
        <v>51</v>
      </c>
      <c r="I29" s="2" t="n">
        <v>1</v>
      </c>
      <c r="P29" s="2" t="n">
        <v>1</v>
      </c>
      <c r="Q29" s="2" t="n">
        <v>4</v>
      </c>
      <c r="R29" s="2" t="n">
        <v>5</v>
      </c>
      <c r="U29" s="2" t="n">
        <v>4</v>
      </c>
      <c r="W29" s="6" t="n">
        <v>1.2</v>
      </c>
      <c r="X29" s="1" t="n">
        <v>0.7</v>
      </c>
      <c r="Y29" s="1" t="n">
        <v>1</v>
      </c>
      <c r="Z29" s="1" t="n">
        <v>1</v>
      </c>
      <c r="AA29" s="7" t="n">
        <v>0.5</v>
      </c>
      <c r="AB29" s="20" t="s">
        <v>80</v>
      </c>
      <c r="AC29" s="8" t="s">
        <v>43</v>
      </c>
      <c r="AD29" s="6" t="n">
        <f aca="false">$C29+$D29*2+$E29*0.5+$F29+$G29*0.5</f>
        <v>56.5</v>
      </c>
      <c r="AE29" s="1" t="n">
        <f aca="false">$H29+$I29*3+$J29*0.5+$K29+$L29*0.5+$M29*0.1+$N29*0.2</f>
        <v>54</v>
      </c>
      <c r="AF29" s="1" t="n">
        <f aca="false">$AD29*$W29*$AA29-1.5*$AE29*$X29</f>
        <v>-22.8</v>
      </c>
      <c r="AG29" s="1" t="n">
        <f aca="false">$O29*$Y29-2*($P29*$Z29+R29)</f>
        <v>-12</v>
      </c>
      <c r="AH29" s="1" t="n">
        <f aca="false">IF($AG29&lt;0,$AG29*1.5,$AG29*3)</f>
        <v>-18</v>
      </c>
      <c r="AI29" s="1" t="n">
        <f aca="false">(Q29+S29+U29)*2-(T29+V29)*3</f>
        <v>16</v>
      </c>
      <c r="AJ29" s="7" t="n">
        <f aca="false">AF29+AH29+AI29</f>
        <v>-24.8</v>
      </c>
      <c r="AK29" s="9" t="n">
        <f aca="false">AJ29/(AD29+AE29*1.5+(O29+P29+R29+T29+V29)*3+(Q29+S29+U29)*2)</f>
        <v>-0.144606413994169</v>
      </c>
      <c r="AL29" s="1" t="str">
        <f aca="false">IF(AC29="","",IF(AC29="分","分",IF(AJ29=0,"分",IF(AC29="攻",IF(AJ29&gt;0,"一致","不一致"),IF(AJ29&gt;=0,"不一致","一致")))))</f>
        <v>一致</v>
      </c>
      <c r="AM29" s="10" t="n">
        <f aca="false">IF(AC29="","",ABS(AK29))</f>
        <v>0.144606413994169</v>
      </c>
      <c r="AN29" s="1" t="n">
        <f aca="false">AO29-AP29</f>
        <v>0</v>
      </c>
      <c r="AO29" s="1" t="n">
        <v>5</v>
      </c>
      <c r="AP29" s="1" t="n">
        <v>5</v>
      </c>
    </row>
    <row r="30" customFormat="false" ht="12.8" hidden="false" customHeight="false" outlineLevel="0" collapsed="false">
      <c r="A30" s="1" t="n">
        <v>29</v>
      </c>
      <c r="B30" s="1" t="n">
        <v>55</v>
      </c>
      <c r="C30" s="2" t="n">
        <v>16</v>
      </c>
      <c r="E30" s="2" t="n">
        <v>1</v>
      </c>
      <c r="H30" s="4" t="n">
        <v>20</v>
      </c>
      <c r="R30" s="2" t="n">
        <v>1</v>
      </c>
      <c r="W30" s="6" t="n">
        <v>1</v>
      </c>
      <c r="X30" s="1" t="n">
        <v>0.6</v>
      </c>
      <c r="Y30" s="1" t="n">
        <v>1</v>
      </c>
      <c r="Z30" s="1" t="n">
        <v>1</v>
      </c>
      <c r="AA30" s="7" t="n">
        <v>1</v>
      </c>
      <c r="AC30" s="8" t="s">
        <v>43</v>
      </c>
      <c r="AD30" s="6" t="n">
        <f aca="false">$C30+$D30*2+$E30*0.5+$F30+$G30*0.5</f>
        <v>16.5</v>
      </c>
      <c r="AE30" s="1" t="n">
        <f aca="false">$H30+$I30*3+$J30*0.5+$K30+$L30*0.5+$M30*0.1+$N30*0.2</f>
        <v>20</v>
      </c>
      <c r="AF30" s="1" t="n">
        <f aca="false">$AD30*$W30*$AA30-1.5*$AE30*$X30</f>
        <v>-1.5</v>
      </c>
      <c r="AG30" s="1" t="n">
        <f aca="false">$O30*$Y30-2*($P30*$Z30+R30)</f>
        <v>-2</v>
      </c>
      <c r="AH30" s="1" t="n">
        <f aca="false">IF($AG30&lt;0,$AG30*1.5,$AG30*3)</f>
        <v>-3</v>
      </c>
      <c r="AI30" s="1" t="n">
        <f aca="false">(Q30+S30+U30)*2-(T30+V30)*3</f>
        <v>0</v>
      </c>
      <c r="AJ30" s="7" t="n">
        <f aca="false">AF30+AH30+AI30</f>
        <v>-4.5</v>
      </c>
      <c r="AK30" s="9" t="n">
        <f aca="false">AJ30/(AD30+AE30*1.5+(O30+P30+R30+T30+V30)*3+(Q30+S30+U30)*2)</f>
        <v>-0.0909090909090909</v>
      </c>
      <c r="AL30" s="1" t="str">
        <f aca="false">IF(AC30="","",IF(AC30="分","分",IF(AJ30=0,"分",IF(AC30="攻",IF(AJ30&gt;0,"一致","不一致"),IF(AJ30&gt;=0,"不一致","一致")))))</f>
        <v>一致</v>
      </c>
      <c r="AM30" s="10" t="n">
        <f aca="false">IF(AC30="","",ABS(AK30))</f>
        <v>0.0909090909090909</v>
      </c>
      <c r="AN30" s="1" t="n">
        <f aca="false">AO30-AP30</f>
        <v>1</v>
      </c>
      <c r="AO30" s="1" t="n">
        <v>3</v>
      </c>
      <c r="AP30" s="1" t="n">
        <v>2</v>
      </c>
    </row>
    <row r="31" customFormat="false" ht="12.8" hidden="false" customHeight="false" outlineLevel="0" collapsed="false">
      <c r="A31" s="1" t="n">
        <v>30</v>
      </c>
      <c r="B31" s="1" t="n">
        <v>66</v>
      </c>
      <c r="C31" s="2" t="n">
        <v>26</v>
      </c>
      <c r="F31" s="2" t="n">
        <v>2</v>
      </c>
      <c r="G31" s="3" t="n">
        <v>2</v>
      </c>
      <c r="H31" s="4" t="n">
        <v>28</v>
      </c>
      <c r="J31" s="2" t="n">
        <v>1</v>
      </c>
      <c r="O31" s="4" t="n">
        <v>6</v>
      </c>
      <c r="R31" s="2" t="n">
        <v>1</v>
      </c>
      <c r="S31" s="2" t="n">
        <v>2</v>
      </c>
      <c r="W31" s="6" t="n">
        <v>1</v>
      </c>
      <c r="X31" s="1" t="n">
        <v>1</v>
      </c>
      <c r="Y31" s="1" t="n">
        <v>1</v>
      </c>
      <c r="Z31" s="1" t="n">
        <v>1</v>
      </c>
      <c r="AA31" s="7" t="n">
        <v>0.75</v>
      </c>
      <c r="AB31" s="25" t="s">
        <v>81</v>
      </c>
      <c r="AC31" s="8" t="s">
        <v>43</v>
      </c>
      <c r="AD31" s="6" t="n">
        <f aca="false">$C31+$D31*2+$E31*0.5+$F31+$G31*0.5</f>
        <v>29</v>
      </c>
      <c r="AE31" s="1" t="n">
        <f aca="false">$H31+$I31*3+$J31*0.5+$K31+$L31*0.5+$M31*0.1+$N31*0.2</f>
        <v>28.5</v>
      </c>
      <c r="AF31" s="1" t="n">
        <f aca="false">$AD31*$W31*$AA31-1.5*$AE31*$X31</f>
        <v>-21</v>
      </c>
      <c r="AG31" s="1" t="n">
        <f aca="false">$O31*$Y31-2*($P31*$Z31+R31)</f>
        <v>4</v>
      </c>
      <c r="AH31" s="1" t="n">
        <f aca="false">IF($AG31&lt;0,$AG31*1.5,$AG31*3)</f>
        <v>12</v>
      </c>
      <c r="AI31" s="1" t="n">
        <f aca="false">(Q31+S31+U31)*2-(T31+V31)*3</f>
        <v>4</v>
      </c>
      <c r="AJ31" s="7" t="n">
        <f aca="false">AF31+AH31+AI31</f>
        <v>-5</v>
      </c>
      <c r="AK31" s="9" t="n">
        <f aca="false">AJ31/(AD31+AE31*1.5+(O31+P31+R31+T31+V31)*3+(Q31+S31+U31)*2)</f>
        <v>-0.0516795865633075</v>
      </c>
      <c r="AL31" s="1" t="str">
        <f aca="false">IF(AC31="","",IF(AC31="分","分",IF(AJ31=0,"分",IF(AC31="攻",IF(AJ31&gt;0,"一致","不一致"),IF(AJ31&gt;=0,"不一致","一致")))))</f>
        <v>一致</v>
      </c>
      <c r="AM31" s="10" t="n">
        <f aca="false">IF(AC31="","",ABS(AK31))</f>
        <v>0.0516795865633075</v>
      </c>
      <c r="AN31" s="1" t="n">
        <f aca="false">AO31-AP31</f>
        <v>-1</v>
      </c>
      <c r="AO31" s="1" t="n">
        <v>3</v>
      </c>
      <c r="AP31" s="1" t="n">
        <v>4</v>
      </c>
    </row>
    <row r="32" customFormat="false" ht="12.8" hidden="false" customHeight="false" outlineLevel="0" collapsed="false">
      <c r="A32" s="1" t="n">
        <v>31</v>
      </c>
      <c r="B32" s="1" t="s">
        <v>82</v>
      </c>
      <c r="C32" s="2" t="n">
        <v>20</v>
      </c>
      <c r="H32" s="4" t="n">
        <v>12</v>
      </c>
      <c r="N32" s="3" t="n">
        <v>8</v>
      </c>
      <c r="R32" s="2" t="n">
        <v>2</v>
      </c>
      <c r="W32" s="6" t="n">
        <v>0.8</v>
      </c>
      <c r="X32" s="1" t="n">
        <v>0.9</v>
      </c>
      <c r="Y32" s="1" t="n">
        <v>1</v>
      </c>
      <c r="Z32" s="1" t="n">
        <v>1</v>
      </c>
      <c r="AA32" s="7" t="n">
        <v>1</v>
      </c>
      <c r="AC32" s="8" t="s">
        <v>43</v>
      </c>
      <c r="AD32" s="6" t="n">
        <f aca="false">$C32+$D32*2+$E32*0.5+$F32+$G32*0.5</f>
        <v>20</v>
      </c>
      <c r="AE32" s="1" t="n">
        <f aca="false">$H32+$I32*3+$J32*0.5+$K32+$L32*0.5+$M32*0.1+$N32*0.2</f>
        <v>13.6</v>
      </c>
      <c r="AF32" s="1" t="n">
        <f aca="false">$AD32*$W32*$AA32-1.5*$AE32*$X32</f>
        <v>-2.36</v>
      </c>
      <c r="AG32" s="1" t="n">
        <f aca="false">$O32*$Y32-2*($P32*$Z32+R32)</f>
        <v>-4</v>
      </c>
      <c r="AH32" s="1" t="n">
        <f aca="false">IF($AG32&lt;0,$AG32*1.5,$AG32*3)</f>
        <v>-6</v>
      </c>
      <c r="AI32" s="1" t="n">
        <f aca="false">(Q32+S32+U32)*2-(T32+V32)*3</f>
        <v>0</v>
      </c>
      <c r="AJ32" s="7" t="n">
        <f aca="false">AF32+AH32+AI32</f>
        <v>-8.36</v>
      </c>
      <c r="AK32" s="9" t="n">
        <f aca="false">AJ32/(AD32+AE32*1.5+(O32+P32+R32+T32+V32)*3+(Q32+S32+U32)*2)</f>
        <v>-0.180172413793103</v>
      </c>
      <c r="AL32" s="1" t="str">
        <f aca="false">IF(AC32="","",IF(AC32="分","分",IF(AJ32=0,"分",IF(AC32="攻",IF(AJ32&gt;0,"一致","不一致"),IF(AJ32&gt;=0,"不一致","一致")))))</f>
        <v>一致</v>
      </c>
      <c r="AM32" s="10" t="n">
        <f aca="false">IF(AC32="","",ABS(AK32))</f>
        <v>0.180172413793103</v>
      </c>
      <c r="AN32" s="1" t="n">
        <f aca="false">AO32-AP32</f>
        <v>0</v>
      </c>
      <c r="AO32" s="1" t="n">
        <v>3</v>
      </c>
      <c r="AP32" s="1" t="n">
        <v>3</v>
      </c>
    </row>
    <row r="33" customFormat="false" ht="12.8" hidden="false" customHeight="false" outlineLevel="0" collapsed="false">
      <c r="A33" s="1" t="n">
        <v>32</v>
      </c>
      <c r="B33" s="1" t="s">
        <v>83</v>
      </c>
      <c r="C33" s="2" t="n">
        <v>10</v>
      </c>
      <c r="D33" s="2" t="n">
        <v>1</v>
      </c>
      <c r="E33" s="2" t="n">
        <v>1</v>
      </c>
      <c r="H33" s="4" t="n">
        <v>7</v>
      </c>
      <c r="W33" s="6" t="n">
        <v>1.1</v>
      </c>
      <c r="X33" s="1" t="n">
        <v>1</v>
      </c>
      <c r="Y33" s="1" t="n">
        <v>1</v>
      </c>
      <c r="Z33" s="1" t="n">
        <v>1</v>
      </c>
      <c r="AA33" s="7" t="n">
        <v>1</v>
      </c>
      <c r="AC33" s="8" t="s">
        <v>43</v>
      </c>
      <c r="AD33" s="6" t="n">
        <f aca="false">$C33+$D33*2+$E33*0.5+$F33+$G33*0.5</f>
        <v>12.5</v>
      </c>
      <c r="AE33" s="1" t="n">
        <f aca="false">$H33+$I33*3+$J33*0.5+$K33+$L33*0.5+$M33*0.1+$N33*0.2</f>
        <v>7</v>
      </c>
      <c r="AF33" s="1" t="n">
        <f aca="false">$AD33*$W33*$AA33-1.5*$AE33*$X33</f>
        <v>3.25</v>
      </c>
      <c r="AG33" s="1" t="n">
        <f aca="false">$O33*$Y33-2*($P33*$Z33+R33)</f>
        <v>0</v>
      </c>
      <c r="AH33" s="1" t="n">
        <f aca="false">IF($AG33&lt;0,$AG33*1.5,$AG33*3)</f>
        <v>0</v>
      </c>
      <c r="AI33" s="1" t="n">
        <f aca="false">(Q33+S33+U33)*2-(T33+V33)*3</f>
        <v>0</v>
      </c>
      <c r="AJ33" s="7" t="n">
        <f aca="false">AF33+AH33+AI33</f>
        <v>3.25</v>
      </c>
      <c r="AK33" s="9" t="n">
        <f aca="false">AJ33/(AD33+AE33*1.5+(O33+P33+R33+T33+V33)*3+(Q33+S33+U33)*2)</f>
        <v>0.141304347826087</v>
      </c>
      <c r="AL33" s="1" t="str">
        <f aca="false">IF(AC33="","",IF(AC33="分","分",IF(AJ33=0,"分",IF(AC33="攻",IF(AJ33&gt;0,"一致","不一致"),IF(AJ33&gt;=0,"不一致","一致")))))</f>
        <v>不一致</v>
      </c>
      <c r="AM33" s="10" t="n">
        <f aca="false">IF(AC33="","",ABS(AK33))</f>
        <v>0.141304347826087</v>
      </c>
      <c r="AN33" s="1" t="n">
        <f aca="false">AO33-AP33</f>
        <v>1</v>
      </c>
      <c r="AO33" s="1" t="n">
        <v>5</v>
      </c>
      <c r="AP33" s="1" t="n">
        <v>4</v>
      </c>
    </row>
    <row r="34" customFormat="false" ht="12.8" hidden="false" customHeight="false" outlineLevel="0" collapsed="false">
      <c r="A34" s="1" t="n">
        <v>33</v>
      </c>
      <c r="B34" s="1" t="s">
        <v>84</v>
      </c>
      <c r="C34" s="2" t="n">
        <v>30</v>
      </c>
      <c r="G34" s="3" t="n">
        <v>2</v>
      </c>
      <c r="H34" s="4" t="n">
        <v>30</v>
      </c>
      <c r="J34" s="2" t="n">
        <v>1</v>
      </c>
      <c r="L34" s="5" t="n">
        <v>2</v>
      </c>
      <c r="O34" s="4" t="n">
        <v>6</v>
      </c>
      <c r="P34" s="2" t="n">
        <v>3</v>
      </c>
      <c r="R34" s="2" t="n">
        <v>2</v>
      </c>
      <c r="S34" s="2" t="n">
        <v>1</v>
      </c>
      <c r="T34" s="2" t="n">
        <v>1</v>
      </c>
      <c r="W34" s="6" t="n">
        <v>0.9</v>
      </c>
      <c r="X34" s="1" t="n">
        <v>0.9</v>
      </c>
      <c r="Y34" s="1" t="n">
        <v>1</v>
      </c>
      <c r="Z34" s="1" t="n">
        <v>1</v>
      </c>
      <c r="AA34" s="7" t="n">
        <v>1</v>
      </c>
      <c r="AB34" s="26"/>
      <c r="AC34" s="8" t="s">
        <v>85</v>
      </c>
      <c r="AD34" s="6" t="n">
        <f aca="false">$C34+$D34*2+$E34*0.5+$F34+$G34*0.5</f>
        <v>31</v>
      </c>
      <c r="AE34" s="1" t="n">
        <f aca="false">$H34+$I34*3+$J34*0.5+$K34+$L34*0.5+$M34*0.1+$N34*0.2</f>
        <v>31.5</v>
      </c>
      <c r="AF34" s="1" t="n">
        <f aca="false">$AD34*$W34*$AA34-1.5*$AE34*$X34</f>
        <v>-14.625</v>
      </c>
      <c r="AG34" s="1" t="n">
        <f aca="false">$O34*$Y34-2*($P34*$Z34+R34)</f>
        <v>-4</v>
      </c>
      <c r="AH34" s="1" t="n">
        <f aca="false">IF($AG34&lt;0,$AG34*1.5,$AG34*3)</f>
        <v>-6</v>
      </c>
      <c r="AI34" s="1" t="n">
        <f aca="false">(Q34+S34+U34)*2-(T34+V34)*3</f>
        <v>-1</v>
      </c>
      <c r="AJ34" s="7" t="n">
        <f aca="false">AF34+AH34+AI34</f>
        <v>-21.625</v>
      </c>
      <c r="AK34" s="9" t="n">
        <f aca="false">AJ34/(AD34+AE34*1.5+(O34+P34+R34+T34+V34)*3+(Q34+S34+U34)*2)</f>
        <v>-0.186021505376344</v>
      </c>
      <c r="AL34" s="1" t="str">
        <f aca="false">IF(AC34="","",IF(AC34="分","分",IF(AJ34=0,"分",IF(AC34="攻",IF(AJ34&gt;0,"一致","不一致"),IF(AJ34&gt;=0,"不一致","一致")))))</f>
        <v>分</v>
      </c>
      <c r="AM34" s="10" t="n">
        <f aca="false">IF(AC34="","",ABS(AK34))</f>
        <v>0.186021505376344</v>
      </c>
      <c r="AN34" s="1" t="n">
        <f aca="false">AO34-AP34</f>
        <v>2</v>
      </c>
      <c r="AO34" s="1" t="n">
        <v>4</v>
      </c>
      <c r="AP34" s="1" t="n">
        <v>2</v>
      </c>
    </row>
    <row r="35" customFormat="false" ht="12.8" hidden="false" customHeight="false" outlineLevel="0" collapsed="false">
      <c r="A35" s="1" t="n">
        <v>34</v>
      </c>
      <c r="B35" s="1" t="n">
        <v>32</v>
      </c>
      <c r="C35" s="2" t="n">
        <v>20</v>
      </c>
      <c r="F35" s="2" t="n">
        <v>4</v>
      </c>
      <c r="H35" s="4" t="n">
        <v>14.5</v>
      </c>
      <c r="W35" s="24" t="n">
        <v>1</v>
      </c>
      <c r="X35" s="1" t="n">
        <v>0.7</v>
      </c>
      <c r="Y35" s="1" t="n">
        <v>1</v>
      </c>
      <c r="Z35" s="1" t="n">
        <v>1</v>
      </c>
      <c r="AA35" s="7" t="n">
        <v>0.5</v>
      </c>
      <c r="AB35" s="8" t="s">
        <v>86</v>
      </c>
      <c r="AC35" s="8" t="s">
        <v>43</v>
      </c>
      <c r="AD35" s="6" t="n">
        <f aca="false">$C35+$D35*2+$E35*0.5+$F35+$G35*0.5</f>
        <v>24</v>
      </c>
      <c r="AE35" s="1" t="n">
        <f aca="false">$H35+$I35*3+$J35*0.5+$K35+$L35*0.5+$M35*0.1+$N35*0.2</f>
        <v>14.5</v>
      </c>
      <c r="AF35" s="1" t="n">
        <f aca="false">$AD35*$W35*$AA35-1.5*$AE35*$X35</f>
        <v>-3.225</v>
      </c>
      <c r="AG35" s="1" t="n">
        <f aca="false">$O35*$Y35-2*($P35*$Z35+R35)</f>
        <v>0</v>
      </c>
      <c r="AH35" s="1" t="n">
        <f aca="false">IF($AG35&lt;0,$AG35*1.5,$AG35*3)</f>
        <v>0</v>
      </c>
      <c r="AI35" s="1" t="n">
        <f aca="false">(Q35+S35+U35)*2-(T35+V35)*3</f>
        <v>0</v>
      </c>
      <c r="AJ35" s="7" t="n">
        <f aca="false">AF35+AH35+AI35</f>
        <v>-3.225</v>
      </c>
      <c r="AK35" s="9" t="n">
        <f aca="false">AJ35/(AD35+AE35*1.5+(O35+P35+R35+T35+V35)*3+(Q35+S35+U35)*2)</f>
        <v>-0.0704918032786885</v>
      </c>
      <c r="AL35" s="1" t="str">
        <f aca="false">IF(AC35="","",IF(AC35="分","分",IF(AJ35=0,"分",IF(AC35="攻",IF(AJ35&gt;0,"一致","不一致"),IF(AJ35&gt;=0,"不一致","一致")))))</f>
        <v>一致</v>
      </c>
      <c r="AM35" s="10" t="n">
        <f aca="false">IF(AC35="","",ABS(AK35))</f>
        <v>0.0704918032786885</v>
      </c>
      <c r="AN35" s="1" t="n">
        <f aca="false">AO35-AP35</f>
        <v>-3</v>
      </c>
      <c r="AO35" s="1" t="n">
        <v>2</v>
      </c>
      <c r="AP35" s="1" t="n">
        <v>5</v>
      </c>
    </row>
    <row r="36" customFormat="false" ht="12.8" hidden="false" customHeight="false" outlineLevel="0" collapsed="false">
      <c r="A36" s="1" t="n">
        <v>35</v>
      </c>
      <c r="B36" s="1" t="s">
        <v>87</v>
      </c>
      <c r="C36" s="2" t="n">
        <v>9</v>
      </c>
      <c r="H36" s="4" t="n">
        <v>7.5</v>
      </c>
      <c r="I36" s="2" t="n">
        <v>1</v>
      </c>
      <c r="M36" s="5" t="n">
        <v>29</v>
      </c>
      <c r="O36" s="4" t="n">
        <v>5</v>
      </c>
      <c r="R36" s="2" t="n">
        <v>1</v>
      </c>
      <c r="W36" s="24" t="n">
        <v>0.9</v>
      </c>
      <c r="X36" s="1" t="n">
        <v>1.2</v>
      </c>
      <c r="Y36" s="1" t="n">
        <v>1</v>
      </c>
      <c r="Z36" s="1" t="n">
        <v>1</v>
      </c>
      <c r="AA36" s="7" t="n">
        <v>1</v>
      </c>
      <c r="AB36" s="8" t="s">
        <v>88</v>
      </c>
      <c r="AC36" s="8" t="s">
        <v>43</v>
      </c>
      <c r="AD36" s="6" t="n">
        <f aca="false">$C36+$D36*2+$E36*0.5+$F36+$G36*0.5</f>
        <v>9</v>
      </c>
      <c r="AE36" s="1" t="n">
        <f aca="false">$H36+$I36*3+$J36*0.5+$K36+$L36*0.5+$M36*0.1+$N36*0.2</f>
        <v>13.4</v>
      </c>
      <c r="AF36" s="1" t="n">
        <f aca="false">$AD36*$W36*$AA36-1.5*$AE36*$X36</f>
        <v>-16.02</v>
      </c>
      <c r="AG36" s="1" t="n">
        <f aca="false">$O36*$Y36-2*($P36*$Z36+R36)</f>
        <v>3</v>
      </c>
      <c r="AH36" s="1" t="n">
        <f aca="false">IF($AG36&lt;0,$AG36*1.5,$AG36*3)</f>
        <v>9</v>
      </c>
      <c r="AI36" s="1" t="n">
        <f aca="false">(Q36+S36+U36)*2-(T36+V36)*3</f>
        <v>0</v>
      </c>
      <c r="AJ36" s="7" t="n">
        <f aca="false">AF36+AH36+AI36</f>
        <v>-7.02</v>
      </c>
      <c r="AK36" s="9" t="n">
        <f aca="false">AJ36/(AD36+AE36*1.5+(O36+P36+R36+T36+V36)*3+(Q36+S36+U36)*2)</f>
        <v>-0.149044585987261</v>
      </c>
      <c r="AL36" s="1" t="str">
        <f aca="false">IF(AC36="","",IF(AC36="分","分",IF(AJ36=0,"分",IF(AC36="攻",IF(AJ36&gt;0,"一致","不一致"),IF(AJ36&gt;=0,"不一致","一致")))))</f>
        <v>一致</v>
      </c>
      <c r="AM36" s="10" t="n">
        <f aca="false">IF(AC36="","",ABS(AK36))</f>
        <v>0.149044585987261</v>
      </c>
      <c r="AN36" s="1" t="n">
        <f aca="false">AO36-AP36</f>
        <v>-2</v>
      </c>
      <c r="AO36" s="1" t="n">
        <v>3</v>
      </c>
      <c r="AP36" s="1" t="n">
        <v>5</v>
      </c>
    </row>
    <row r="37" customFormat="false" ht="12.8" hidden="false" customHeight="false" outlineLevel="0" collapsed="false">
      <c r="A37" s="1" t="n">
        <v>36</v>
      </c>
      <c r="B37" s="1" t="s">
        <v>89</v>
      </c>
      <c r="C37" s="2" t="n">
        <v>12</v>
      </c>
      <c r="E37" s="2" t="n">
        <v>1</v>
      </c>
      <c r="H37" s="4" t="n">
        <v>9</v>
      </c>
      <c r="J37" s="2" t="n">
        <v>1</v>
      </c>
      <c r="O37" s="4" t="n">
        <v>6</v>
      </c>
      <c r="P37" s="2" t="n">
        <v>2</v>
      </c>
      <c r="R37" s="2" t="n">
        <v>2</v>
      </c>
      <c r="S37" s="2" t="n">
        <v>1</v>
      </c>
      <c r="W37" s="6" t="n">
        <v>1</v>
      </c>
      <c r="X37" s="1" t="n">
        <v>1.1</v>
      </c>
      <c r="Y37" s="1" t="n">
        <v>1</v>
      </c>
      <c r="Z37" s="1" t="n">
        <v>1</v>
      </c>
      <c r="AA37" s="7" t="n">
        <v>1</v>
      </c>
      <c r="AC37" s="8" t="s">
        <v>43</v>
      </c>
      <c r="AD37" s="6" t="n">
        <f aca="false">$C37+$D37*2+$E37*0.5+$F37+$G37*0.5</f>
        <v>12.5</v>
      </c>
      <c r="AE37" s="1" t="n">
        <f aca="false">$H37+$I37*3+$J37*0.5+$K37+$L37*0.5+$M37*0.1+$N37*0.2</f>
        <v>9.5</v>
      </c>
      <c r="AF37" s="1" t="n">
        <f aca="false">$AD37*$W37*$AA37-1.5*$AE37*$X37</f>
        <v>-3.175</v>
      </c>
      <c r="AG37" s="1" t="n">
        <f aca="false">$O37*$Y37-2*($P37*$Z37+R37)</f>
        <v>-2</v>
      </c>
      <c r="AH37" s="1" t="n">
        <f aca="false">IF($AG37&lt;0,$AG37*1.5,$AG37*3)</f>
        <v>-3</v>
      </c>
      <c r="AI37" s="1" t="n">
        <f aca="false">(Q37+S37+U37)*2-(T37+V37)*3</f>
        <v>2</v>
      </c>
      <c r="AJ37" s="7" t="n">
        <f aca="false">AF37+AH37+AI37</f>
        <v>-4.175</v>
      </c>
      <c r="AK37" s="9" t="n">
        <f aca="false">AJ37/(AD37+AE37*1.5+(O37+P37+R37+T37+V37)*3+(Q37+S37+U37)*2)</f>
        <v>-0.0710638297872341</v>
      </c>
      <c r="AL37" s="1" t="str">
        <f aca="false">IF(AC37="","",IF(AC37="分","分",IF(AJ37=0,"分",IF(AC37="攻",IF(AJ37&gt;0,"一致","不一致"),IF(AJ37&gt;=0,"不一致","一致")))))</f>
        <v>一致</v>
      </c>
      <c r="AM37" s="10" t="n">
        <f aca="false">IF(AC37="","",ABS(AK37))</f>
        <v>0.0710638297872341</v>
      </c>
      <c r="AN37" s="1" t="n">
        <f aca="false">AO37-AP37</f>
        <v>1</v>
      </c>
      <c r="AO37" s="1" t="n">
        <v>4</v>
      </c>
      <c r="AP37" s="1" t="n">
        <v>3</v>
      </c>
    </row>
    <row r="38" customFormat="false" ht="12.8" hidden="false" customHeight="false" outlineLevel="0" collapsed="false">
      <c r="A38" s="1" t="n">
        <v>37</v>
      </c>
      <c r="B38" s="1" t="s">
        <v>90</v>
      </c>
      <c r="C38" s="2" t="n">
        <v>18</v>
      </c>
      <c r="E38" s="2" t="n">
        <v>1</v>
      </c>
      <c r="G38" s="3" t="n">
        <v>2</v>
      </c>
      <c r="H38" s="4" t="n">
        <v>7</v>
      </c>
      <c r="L38" s="5" t="n">
        <v>1</v>
      </c>
      <c r="O38" s="4" t="n">
        <v>5</v>
      </c>
      <c r="P38" s="2" t="n">
        <v>2</v>
      </c>
      <c r="R38" s="2" t="n">
        <v>1</v>
      </c>
      <c r="W38" s="24" t="n">
        <v>0.8</v>
      </c>
      <c r="X38" s="1" t="n">
        <v>1.2</v>
      </c>
      <c r="Y38" s="1" t="n">
        <v>1</v>
      </c>
      <c r="Z38" s="1" t="n">
        <v>1</v>
      </c>
      <c r="AA38" s="7" t="n">
        <v>0.75</v>
      </c>
      <c r="AB38" s="22" t="s">
        <v>91</v>
      </c>
      <c r="AC38" s="8" t="s">
        <v>85</v>
      </c>
      <c r="AD38" s="6" t="n">
        <f aca="false">$C38+$D38*2+$E38*0.5+$F38+$G38*0.5</f>
        <v>19.5</v>
      </c>
      <c r="AE38" s="1" t="n">
        <f aca="false">$H38+$I38*3+$J38*0.5+$K38+$L38*0.5+$M38*0.1+$N38*0.2</f>
        <v>7.5</v>
      </c>
      <c r="AF38" s="1" t="n">
        <f aca="false">$AD38*$W38*$AA38-1.5*$AE38*$X38</f>
        <v>-1.8</v>
      </c>
      <c r="AG38" s="1" t="n">
        <f aca="false">$O38*$Y38-2*($P38*$Z38+R38)</f>
        <v>-1</v>
      </c>
      <c r="AH38" s="1" t="n">
        <f aca="false">IF($AG38&lt;0,$AG38*1.5,$AG38*3)</f>
        <v>-1.5</v>
      </c>
      <c r="AI38" s="1" t="n">
        <f aca="false">(Q38+S38+U38)*2-(T38+V38)*3</f>
        <v>0</v>
      </c>
      <c r="AJ38" s="7" t="n">
        <f aca="false">AF38+AH38+AI38</f>
        <v>-3.3</v>
      </c>
      <c r="AK38" s="9" t="n">
        <f aca="false">AJ38/(AD38+AE38*1.5+(O38+P38+R38+T38+V38)*3+(Q38+S38+U38)*2)</f>
        <v>-0.0602739726027397</v>
      </c>
      <c r="AL38" s="1" t="str">
        <f aca="false">IF(AC38="","",IF(AC38="分","分",IF(AJ38=0,"分",IF(AC38="攻",IF(AJ38&gt;0,"一致","不一致"),IF(AJ38&gt;=0,"不一致","一致")))))</f>
        <v>分</v>
      </c>
      <c r="AM38" s="10" t="n">
        <f aca="false">IF(AC38="","",ABS(AK38))</f>
        <v>0.0602739726027397</v>
      </c>
      <c r="AN38" s="1" t="n">
        <f aca="false">AO38-AP38</f>
        <v>-2</v>
      </c>
      <c r="AO38" s="1" t="n">
        <v>3</v>
      </c>
      <c r="AP38" s="1" t="n">
        <v>5</v>
      </c>
    </row>
    <row r="39" customFormat="false" ht="12.8" hidden="false" customHeight="false" outlineLevel="0" collapsed="false">
      <c r="A39" s="1" t="n">
        <v>38</v>
      </c>
      <c r="B39" s="1" t="s">
        <v>92</v>
      </c>
      <c r="C39" s="2" t="n">
        <v>20</v>
      </c>
      <c r="E39" s="2" t="n">
        <v>1</v>
      </c>
      <c r="H39" s="4" t="n">
        <v>12</v>
      </c>
      <c r="W39" s="6" t="n">
        <v>1</v>
      </c>
      <c r="X39" s="1" t="n">
        <v>1.1</v>
      </c>
      <c r="Y39" s="1" t="n">
        <v>1</v>
      </c>
      <c r="Z39" s="1" t="n">
        <v>1</v>
      </c>
      <c r="AA39" s="7" t="n">
        <v>1</v>
      </c>
      <c r="AC39" s="8" t="s">
        <v>45</v>
      </c>
      <c r="AD39" s="6" t="n">
        <f aca="false">$C39+$D39*2+$E39*0.5+$F39+$G39*0.5</f>
        <v>20.5</v>
      </c>
      <c r="AE39" s="1" t="n">
        <f aca="false">$H39+$I39*3+$J39*0.5+$K39+$L39*0.5+$M39*0.1+$N39*0.2</f>
        <v>12</v>
      </c>
      <c r="AF39" s="1" t="n">
        <f aca="false">$AD39*$W39*$AA39-1.5*$AE39*$X39</f>
        <v>0.699999999999999</v>
      </c>
      <c r="AG39" s="1" t="n">
        <f aca="false">$O39*$Y39-2*($P39*$Z39+R39)</f>
        <v>0</v>
      </c>
      <c r="AH39" s="1" t="n">
        <f aca="false">IF($AG39&lt;0,$AG39*1.5,$AG39*3)</f>
        <v>0</v>
      </c>
      <c r="AI39" s="1" t="n">
        <f aca="false">(Q39+S39+U39)*2-(T39+V39)*3</f>
        <v>0</v>
      </c>
      <c r="AJ39" s="7" t="n">
        <f aca="false">AF39+AH39+AI39</f>
        <v>0.699999999999999</v>
      </c>
      <c r="AK39" s="9" t="n">
        <f aca="false">AJ39/(AD39+AE39*1.5+(O39+P39+R39+T39+V39)*3+(Q39+S39+U39)*2)</f>
        <v>0.0181818181818182</v>
      </c>
      <c r="AL39" s="1" t="str">
        <f aca="false">IF(AC39="","",IF(AC39="分","分",IF(AJ39=0,"分",IF(AC39="攻",IF(AJ39&gt;0,"一致","不一致"),IF(AJ39&gt;=0,"不一致","一致")))))</f>
        <v>一致</v>
      </c>
      <c r="AM39" s="10" t="n">
        <f aca="false">IF(AC39="","",ABS(AK39))</f>
        <v>0.0181818181818182</v>
      </c>
      <c r="AN39" s="1" t="n">
        <f aca="false">AO39-AP39</f>
        <v>2</v>
      </c>
      <c r="AO39" s="1" t="n">
        <v>4</v>
      </c>
      <c r="AP39" s="1" t="n">
        <v>2</v>
      </c>
    </row>
    <row r="40" customFormat="false" ht="12.8" hidden="false" customHeight="false" outlineLevel="0" collapsed="false">
      <c r="A40" s="1" t="n">
        <v>39</v>
      </c>
      <c r="B40" s="1" t="s">
        <v>93</v>
      </c>
      <c r="C40" s="2" t="n">
        <v>31</v>
      </c>
      <c r="E40" s="2" t="n">
        <v>2</v>
      </c>
      <c r="H40" s="4" t="n">
        <v>21</v>
      </c>
      <c r="J40" s="2" t="n">
        <v>1</v>
      </c>
      <c r="N40" s="3" t="n">
        <v>8</v>
      </c>
      <c r="O40" s="4" t="n">
        <v>2</v>
      </c>
      <c r="P40" s="2" t="n">
        <v>1</v>
      </c>
      <c r="S40" s="2" t="n">
        <v>2</v>
      </c>
      <c r="T40" s="2" t="n">
        <v>1</v>
      </c>
      <c r="W40" s="6" t="n">
        <v>1</v>
      </c>
      <c r="X40" s="1" t="n">
        <v>1</v>
      </c>
      <c r="Y40" s="1" t="n">
        <v>0.5</v>
      </c>
      <c r="Z40" s="1" t="n">
        <v>1</v>
      </c>
      <c r="AA40" s="7" t="n">
        <v>1</v>
      </c>
      <c r="AB40" s="8" t="s">
        <v>94</v>
      </c>
      <c r="AC40" s="8" t="s">
        <v>45</v>
      </c>
      <c r="AD40" s="6" t="n">
        <f aca="false">$C40+$D40*2+$E40*0.5+$F40+$G40*0.5</f>
        <v>32</v>
      </c>
      <c r="AE40" s="1" t="n">
        <f aca="false">$H40+$I40*3+$J40*0.5+$K40+$L40*0.5+$M40*0.1+$N40*0.2</f>
        <v>23.1</v>
      </c>
      <c r="AF40" s="1" t="n">
        <f aca="false">$AD40*$W40*$AA40-1.5*$AE40*$X40</f>
        <v>-2.65000000000001</v>
      </c>
      <c r="AG40" s="1" t="n">
        <f aca="false">$O40*$Y40-2*($P40*$Z40+R40)</f>
        <v>-1</v>
      </c>
      <c r="AH40" s="1" t="n">
        <f aca="false">IF($AG40&lt;0,$AG40*1.5,$AG40*3)</f>
        <v>-1.5</v>
      </c>
      <c r="AI40" s="1" t="n">
        <f aca="false">(Q40+S40+U40)*2-(T40+V40)*3</f>
        <v>1</v>
      </c>
      <c r="AJ40" s="7" t="n">
        <f aca="false">AF40+AH40+AI40</f>
        <v>-3.15000000000001</v>
      </c>
      <c r="AK40" s="9" t="n">
        <f aca="false">AJ40/(AD40+AE40*1.5+(O40+P40+R40+T40+V40)*3+(Q40+S40+U40)*2)</f>
        <v>-0.0381125226860255</v>
      </c>
      <c r="AL40" s="1" t="str">
        <f aca="false">IF(AC40="","",IF(AC40="分","分",IF(AJ40=0,"分",IF(AC40="攻",IF(AJ40&gt;0,"一致","不一致"),IF(AJ40&gt;=0,"不一致","一致")))))</f>
        <v>不一致</v>
      </c>
      <c r="AM40" s="10" t="n">
        <f aca="false">IF(AC40="","",ABS(AK40))</f>
        <v>0.0381125226860255</v>
      </c>
      <c r="AN40" s="1" t="n">
        <f aca="false">AO40-AP40</f>
        <v>0</v>
      </c>
      <c r="AO40" s="1" t="n">
        <v>3</v>
      </c>
      <c r="AP40" s="1" t="n">
        <v>3</v>
      </c>
    </row>
    <row r="41" customFormat="false" ht="12.8" hidden="false" customHeight="false" outlineLevel="0" collapsed="false">
      <c r="A41" s="1" t="n">
        <v>40</v>
      </c>
      <c r="B41" s="1" t="s">
        <v>95</v>
      </c>
      <c r="C41" s="2" t="n">
        <v>19</v>
      </c>
      <c r="F41" s="2" t="n">
        <v>1</v>
      </c>
      <c r="H41" s="4" t="n">
        <v>15</v>
      </c>
      <c r="O41" s="4" t="n">
        <v>4</v>
      </c>
      <c r="R41" s="2" t="n">
        <v>1</v>
      </c>
      <c r="W41" s="6" t="n">
        <v>0.9</v>
      </c>
      <c r="X41" s="1" t="n">
        <v>1</v>
      </c>
      <c r="Y41" s="1" t="n">
        <v>1</v>
      </c>
      <c r="Z41" s="1" t="n">
        <v>1</v>
      </c>
      <c r="AA41" s="7" t="n">
        <v>1</v>
      </c>
      <c r="AB41" s="8" t="s">
        <v>96</v>
      </c>
      <c r="AC41" s="8" t="s">
        <v>45</v>
      </c>
      <c r="AD41" s="6" t="n">
        <f aca="false">$C41+$D41*2+$E41*0.5+$F41+$G41*0.5</f>
        <v>20</v>
      </c>
      <c r="AE41" s="1" t="n">
        <f aca="false">$H41+$I41*3+$J41*0.5+$K41+$L41*0.5+$M41*0.1+$N41*0.2</f>
        <v>15</v>
      </c>
      <c r="AF41" s="1" t="n">
        <f aca="false">$AD41*$W41*$AA41-1.5*$AE41*$X41</f>
        <v>-4.5</v>
      </c>
      <c r="AG41" s="1" t="n">
        <f aca="false">$O41*$Y41-2*($P41*$Z41+R41)</f>
        <v>2</v>
      </c>
      <c r="AH41" s="1" t="n">
        <f aca="false">IF($AG41&lt;0,$AG41*1.5,$AG41*3)</f>
        <v>6</v>
      </c>
      <c r="AI41" s="1" t="n">
        <f aca="false">(Q41+S41+U41)*2-(T41+V41)*3</f>
        <v>0</v>
      </c>
      <c r="AJ41" s="7" t="n">
        <f aca="false">AF41+AH41+AI41</f>
        <v>1.5</v>
      </c>
      <c r="AK41" s="9" t="n">
        <f aca="false">AJ41/(AD41+AE41*1.5+(O41+P41+R41+T41+V41)*3+(Q41+S41+U41)*2)</f>
        <v>0.0260869565217391</v>
      </c>
      <c r="AL41" s="1" t="str">
        <f aca="false">IF(AC41="","",IF(AC41="分","分",IF(AJ41=0,"分",IF(AC41="攻",IF(AJ41&gt;0,"一致","不一致"),IF(AJ41&gt;=0,"不一致","一致")))))</f>
        <v>一致</v>
      </c>
      <c r="AM41" s="10" t="n">
        <f aca="false">IF(AC41="","",ABS(AK41))</f>
        <v>0.0260869565217391</v>
      </c>
      <c r="AN41" s="1" t="n">
        <f aca="false">AO41-AP41</f>
        <v>0</v>
      </c>
      <c r="AO41" s="1" t="n">
        <v>3</v>
      </c>
      <c r="AP41" s="1" t="n">
        <v>3</v>
      </c>
    </row>
    <row r="42" customFormat="false" ht="12.8" hidden="false" customHeight="false" outlineLevel="0" collapsed="false">
      <c r="A42" s="1" t="n">
        <v>41</v>
      </c>
      <c r="B42" s="1" t="n">
        <v>10</v>
      </c>
      <c r="C42" s="2" t="n">
        <v>26</v>
      </c>
      <c r="E42" s="2" t="n">
        <v>2</v>
      </c>
      <c r="H42" s="4" t="n">
        <v>32</v>
      </c>
      <c r="J42" s="2" t="n">
        <v>1</v>
      </c>
      <c r="O42" s="4" t="n">
        <v>3</v>
      </c>
      <c r="R42" s="2" t="n">
        <v>3</v>
      </c>
      <c r="S42" s="2" t="n">
        <v>1</v>
      </c>
      <c r="W42" s="6" t="n">
        <v>1</v>
      </c>
      <c r="X42" s="1" t="n">
        <v>0.9</v>
      </c>
      <c r="Y42" s="1" t="n">
        <v>1</v>
      </c>
      <c r="Z42" s="1" t="n">
        <v>1</v>
      </c>
      <c r="AA42" s="7" t="n">
        <v>1</v>
      </c>
      <c r="AB42" s="27" t="s">
        <v>97</v>
      </c>
      <c r="AC42" s="27" t="s">
        <v>45</v>
      </c>
      <c r="AD42" s="28" t="n">
        <f aca="false">$C42+$D42*2+$E42*0.5+$F42+$G42*0.5</f>
        <v>27</v>
      </c>
      <c r="AE42" s="29" t="n">
        <f aca="false">$H42+$I42*3+$J42*0.5+$K42+$L42*0.5+$M42*0.1+$N42*0.2</f>
        <v>32.5</v>
      </c>
      <c r="AF42" s="30" t="n">
        <f aca="false">$AD42*$W42*$AA42-$AE42*$X42</f>
        <v>-2.25</v>
      </c>
      <c r="AG42" s="30" t="n">
        <f aca="false">$O42*$Y42-($P42*$Z42)</f>
        <v>3</v>
      </c>
      <c r="AH42" s="30" t="n">
        <f aca="false">AG42*3</f>
        <v>9</v>
      </c>
      <c r="AI42" s="30" t="n">
        <f aca="false">(Q42+S42+U42-R42-T42-V42)*3</f>
        <v>-6</v>
      </c>
      <c r="AJ42" s="31" t="n">
        <f aca="false">AF42+AH42+AI42</f>
        <v>0.75</v>
      </c>
      <c r="AK42" s="32" t="n">
        <f aca="false">AJ42/(AD42+AE42+SUM(O42:V42)*3)</f>
        <v>0.0093167701863354</v>
      </c>
      <c r="AL42" s="30" t="str">
        <f aca="false">IF(AC42="","",IF(AC42="分","分",IF(AJ42=0,"分",IF(AC42="攻",IF(AJ42&gt;0,"一致","不一致"),IF(AJ42&gt;=0,"不一致","一致")))))</f>
        <v>一致</v>
      </c>
      <c r="AM42" s="10" t="n">
        <f aca="false">IF(AC42="","",ABS(AK42))</f>
        <v>0.0093167701863354</v>
      </c>
      <c r="AN42" s="1" t="n">
        <f aca="false">AO42-AP42</f>
        <v>0</v>
      </c>
      <c r="AO42" s="1" t="n">
        <v>3</v>
      </c>
      <c r="AP42" s="1" t="n">
        <v>3</v>
      </c>
    </row>
    <row r="43" customFormat="false" ht="12.8" hidden="false" customHeight="false" outlineLevel="0" collapsed="false">
      <c r="A43" s="1" t="n">
        <v>42</v>
      </c>
      <c r="B43" s="1" t="n">
        <v>21</v>
      </c>
      <c r="C43" s="2" t="n">
        <v>23</v>
      </c>
      <c r="F43" s="2" t="n">
        <v>1</v>
      </c>
      <c r="H43" s="4" t="n">
        <v>12</v>
      </c>
      <c r="J43" s="2" t="n">
        <v>1</v>
      </c>
      <c r="O43" s="4" t="n">
        <v>3</v>
      </c>
      <c r="R43" s="2" t="n">
        <v>1</v>
      </c>
      <c r="W43" s="6" t="n">
        <v>1</v>
      </c>
      <c r="X43" s="1" t="n">
        <v>1.1</v>
      </c>
      <c r="Y43" s="1" t="n">
        <v>1</v>
      </c>
      <c r="Z43" s="1" t="n">
        <v>1</v>
      </c>
      <c r="AA43" s="7" t="n">
        <v>1</v>
      </c>
      <c r="AC43" s="8" t="s">
        <v>45</v>
      </c>
      <c r="AD43" s="6" t="n">
        <f aca="false">$C43+$D43*2+$E43*0.5+$F43+$G43*0.5</f>
        <v>24</v>
      </c>
      <c r="AE43" s="1" t="n">
        <f aca="false">$H43+$I43*3+$J43*0.5+$K43+$L43*0.5+$M43*0.1+$N43*0.2</f>
        <v>12.5</v>
      </c>
      <c r="AF43" s="1" t="n">
        <f aca="false">$AD43*$W43*$AA43-1.5*$AE43*$X43</f>
        <v>3.375</v>
      </c>
      <c r="AG43" s="1" t="n">
        <f aca="false">$O43*$Y43-2*($P43*$Z43+R43)</f>
        <v>1</v>
      </c>
      <c r="AH43" s="1" t="n">
        <f aca="false">IF($AG43&lt;0,$AG43*1.5,$AG43*3)</f>
        <v>3</v>
      </c>
      <c r="AI43" s="1" t="n">
        <f aca="false">(Q43+S43+U43)*2-(T43+V43)*3</f>
        <v>0</v>
      </c>
      <c r="AJ43" s="7" t="n">
        <f aca="false">AF43+AH43+AI43</f>
        <v>6.375</v>
      </c>
      <c r="AK43" s="9" t="n">
        <f aca="false">AJ43/(AD43+AE43*1.5+(O43+P43+R43+T43+V43)*3+(Q43+S43+U43)*2)</f>
        <v>0.116438356164384</v>
      </c>
      <c r="AL43" s="1" t="str">
        <f aca="false">IF(AC43="","",IF(AC43="分","分",IF(AJ43=0,"分",IF(AC43="攻",IF(AJ43&gt;0,"一致","不一致"),IF(AJ43&gt;=0,"不一致","一致")))))</f>
        <v>一致</v>
      </c>
      <c r="AM43" s="10" t="n">
        <f aca="false">IF(AC43="","",ABS(AK43))</f>
        <v>0.116438356164384</v>
      </c>
      <c r="AN43" s="1" t="n">
        <f aca="false">AO43-AP43</f>
        <v>1</v>
      </c>
      <c r="AO43" s="1" t="n">
        <v>4</v>
      </c>
      <c r="AP43" s="1" t="n">
        <v>3</v>
      </c>
    </row>
    <row r="44" customFormat="false" ht="12.8" hidden="false" customHeight="false" outlineLevel="0" collapsed="false">
      <c r="A44" s="1" t="n">
        <v>43</v>
      </c>
      <c r="B44" s="1" t="s">
        <v>98</v>
      </c>
      <c r="C44" s="2" t="n">
        <v>25</v>
      </c>
      <c r="E44" s="2" t="n">
        <v>2</v>
      </c>
      <c r="F44" s="2" t="n">
        <v>2</v>
      </c>
      <c r="G44" s="3" t="n">
        <v>6</v>
      </c>
      <c r="H44" s="4" t="n">
        <v>25</v>
      </c>
      <c r="W44" s="6" t="n">
        <v>1</v>
      </c>
      <c r="X44" s="1" t="n">
        <v>0.9</v>
      </c>
      <c r="Y44" s="1" t="n">
        <v>1</v>
      </c>
      <c r="Z44" s="1" t="n">
        <v>1</v>
      </c>
      <c r="AA44" s="7" t="n">
        <v>1</v>
      </c>
      <c r="AC44" s="8" t="s">
        <v>43</v>
      </c>
      <c r="AD44" s="6" t="n">
        <f aca="false">$C44+$D44*2+$E44*0.5+$F44+$G44*0.5</f>
        <v>31</v>
      </c>
      <c r="AE44" s="1" t="n">
        <f aca="false">$H44+$I44*3+$J44*0.5+$K44+$L44*0.5+$M44*0.1+$N44*0.2</f>
        <v>25</v>
      </c>
      <c r="AF44" s="1" t="n">
        <f aca="false">$AD44*$W44*$AA44-1.5*$AE44*$X44</f>
        <v>-2.75</v>
      </c>
      <c r="AG44" s="1" t="n">
        <f aca="false">$O44*$Y44-2*($P44*$Z44+R44)</f>
        <v>0</v>
      </c>
      <c r="AH44" s="1" t="n">
        <f aca="false">IF($AG44&lt;0,$AG44*1.5,$AG44*3)</f>
        <v>0</v>
      </c>
      <c r="AI44" s="1" t="n">
        <f aca="false">(Q44+S44+U44)*2-(T44+V44)*3</f>
        <v>0</v>
      </c>
      <c r="AJ44" s="7" t="n">
        <f aca="false">AF44+AH44+AI44</f>
        <v>-2.75</v>
      </c>
      <c r="AK44" s="9" t="n">
        <f aca="false">AJ44/(AD44+AE44*1.5+(O44+P44+R44+T44+V44)*3+(Q44+S44+U44)*2)</f>
        <v>-0.0401459854014599</v>
      </c>
      <c r="AL44" s="1" t="str">
        <f aca="false">IF(AC44="","",IF(AC44="分","分",IF(AJ44=0,"分",IF(AC44="攻",IF(AJ44&gt;0,"一致","不一致"),IF(AJ44&gt;=0,"不一致","一致")))))</f>
        <v>一致</v>
      </c>
      <c r="AM44" s="10" t="n">
        <f aca="false">IF(AC44="","",ABS(AK44))</f>
        <v>0.0401459854014599</v>
      </c>
      <c r="AN44" s="1" t="n">
        <f aca="false">AO44-AP44</f>
        <v>2</v>
      </c>
      <c r="AO44" s="1" t="n">
        <v>5</v>
      </c>
      <c r="AP44" s="1" t="n">
        <v>3</v>
      </c>
    </row>
    <row r="45" customFormat="false" ht="12.8" hidden="false" customHeight="false" outlineLevel="0" collapsed="false">
      <c r="A45" s="1" t="n">
        <v>44</v>
      </c>
      <c r="B45" s="1" t="s">
        <v>99</v>
      </c>
      <c r="C45" s="2" t="n">
        <v>33</v>
      </c>
      <c r="H45" s="4" t="n">
        <v>22</v>
      </c>
      <c r="J45" s="2" t="n">
        <v>1</v>
      </c>
      <c r="L45" s="5" t="n">
        <v>1</v>
      </c>
      <c r="R45" s="2" t="n">
        <v>3</v>
      </c>
      <c r="W45" s="6" t="n">
        <v>1</v>
      </c>
      <c r="X45" s="1" t="n">
        <v>1.1</v>
      </c>
      <c r="Y45" s="1" t="n">
        <v>1</v>
      </c>
      <c r="Z45" s="1" t="n">
        <v>1</v>
      </c>
      <c r="AA45" s="7" t="n">
        <v>0.75</v>
      </c>
      <c r="AB45" s="25" t="s">
        <v>100</v>
      </c>
      <c r="AC45" s="8" t="s">
        <v>43</v>
      </c>
      <c r="AD45" s="6" t="n">
        <f aca="false">$C45+$D45*2+$E45*0.5+$F45+$G45*0.5</f>
        <v>33</v>
      </c>
      <c r="AE45" s="1" t="n">
        <f aca="false">$H45+$I45*3+$J45*0.5+$K45+$L45*0.5+$M45*0.1+$N45*0.2</f>
        <v>23</v>
      </c>
      <c r="AF45" s="1" t="n">
        <f aca="false">$AD45*$W45*$AA45-1.5*$AE45*$X45</f>
        <v>-13.2</v>
      </c>
      <c r="AG45" s="1" t="n">
        <f aca="false">$O45*$Y45-2*($P45*$Z45+R45)</f>
        <v>-6</v>
      </c>
      <c r="AH45" s="1" t="n">
        <f aca="false">IF($AG45&lt;0,$AG45*1.5,$AG45*3)</f>
        <v>-9</v>
      </c>
      <c r="AI45" s="1" t="n">
        <f aca="false">(Q45+S45+U45)*2-(T45+V45)*3</f>
        <v>0</v>
      </c>
      <c r="AJ45" s="7" t="n">
        <f aca="false">AF45+AH45+AI45</f>
        <v>-22.2</v>
      </c>
      <c r="AK45" s="9" t="n">
        <f aca="false">AJ45/(AD45+AE45*1.5+(O45+P45+R45+T45+V45)*3+(Q45+S45+U45)*2)</f>
        <v>-0.290196078431373</v>
      </c>
      <c r="AL45" s="1" t="str">
        <f aca="false">IF(AC45="","",IF(AC45="分","分",IF(AJ45=0,"分",IF(AC45="攻",IF(AJ45&gt;0,"一致","不一致"),IF(AJ45&gt;=0,"不一致","一致")))))</f>
        <v>一致</v>
      </c>
      <c r="AM45" s="10" t="n">
        <f aca="false">IF(AC45="","",ABS(AK45))</f>
        <v>0.290196078431373</v>
      </c>
      <c r="AN45" s="1" t="n">
        <f aca="false">AO45-AP45</f>
        <v>-1</v>
      </c>
      <c r="AO45" s="1" t="n">
        <v>4</v>
      </c>
      <c r="AP45" s="1" t="n">
        <v>5</v>
      </c>
    </row>
    <row r="46" customFormat="false" ht="12.8" hidden="false" customHeight="false" outlineLevel="0" collapsed="false">
      <c r="A46" s="1" t="n">
        <v>45</v>
      </c>
      <c r="B46" s="1" t="s">
        <v>101</v>
      </c>
      <c r="C46" s="2" t="n">
        <v>34</v>
      </c>
      <c r="D46" s="2" t="n">
        <v>1</v>
      </c>
      <c r="E46" s="2" t="n">
        <v>1</v>
      </c>
      <c r="F46" s="2" t="n">
        <v>3</v>
      </c>
      <c r="G46" s="3" t="n">
        <v>6</v>
      </c>
      <c r="H46" s="4" t="n">
        <v>32</v>
      </c>
      <c r="J46" s="2" t="n">
        <v>1</v>
      </c>
      <c r="K46" s="2" t="n">
        <v>1</v>
      </c>
      <c r="L46" s="5" t="n">
        <v>2</v>
      </c>
      <c r="M46" s="5" t="n">
        <v>24</v>
      </c>
      <c r="O46" s="4" t="n">
        <v>3</v>
      </c>
      <c r="R46" s="2" t="n">
        <v>1</v>
      </c>
      <c r="W46" s="6" t="n">
        <v>1</v>
      </c>
      <c r="X46" s="1" t="n">
        <v>0.9</v>
      </c>
      <c r="Y46" s="1" t="n">
        <v>1</v>
      </c>
      <c r="Z46" s="1" t="n">
        <v>1</v>
      </c>
      <c r="AA46" s="7" t="n">
        <v>1</v>
      </c>
      <c r="AC46" s="8" t="s">
        <v>43</v>
      </c>
      <c r="AD46" s="6" t="n">
        <f aca="false">$C46+$D46*2+$E46*0.5+$F46+$G46*0.5</f>
        <v>42.5</v>
      </c>
      <c r="AE46" s="1" t="n">
        <f aca="false">$H46+$I46*3+$J46*0.5+$K46+$L46*0.5+$M46*0.1+$N46*0.2</f>
        <v>36.9</v>
      </c>
      <c r="AF46" s="1" t="n">
        <f aca="false">$AD46*$W46*$AA46-1.5*$AE46*$X46</f>
        <v>-7.315</v>
      </c>
      <c r="AG46" s="1" t="n">
        <f aca="false">$O46*$Y46-2*($P46*$Z46+R46)</f>
        <v>1</v>
      </c>
      <c r="AH46" s="1" t="n">
        <f aca="false">IF($AG46&lt;0,$AG46*1.5,$AG46*3)</f>
        <v>3</v>
      </c>
      <c r="AI46" s="1" t="n">
        <f aca="false">(Q46+S46+U46)*2-(T46+V46)*3</f>
        <v>0</v>
      </c>
      <c r="AJ46" s="7" t="n">
        <f aca="false">AF46+AH46+AI46</f>
        <v>-4.315</v>
      </c>
      <c r="AK46" s="9" t="n">
        <f aca="false">AJ46/(AD46+AE46*1.5+(O46+P46+R46+T46+V46)*3+(Q46+S46+U46)*2)</f>
        <v>-0.0392808375056896</v>
      </c>
      <c r="AL46" s="1" t="str">
        <f aca="false">IF(AC46="","",IF(AC46="分","分",IF(AJ46=0,"分",IF(AC46="攻",IF(AJ46&gt;0,"一致","不一致"),IF(AJ46&gt;=0,"不一致","一致")))))</f>
        <v>一致</v>
      </c>
      <c r="AM46" s="10" t="n">
        <f aca="false">IF(AC46="","",ABS(AK46))</f>
        <v>0.0392808375056896</v>
      </c>
      <c r="AN46" s="1" t="n">
        <f aca="false">AO46-AP46</f>
        <v>1</v>
      </c>
      <c r="AO46" s="1" t="n">
        <v>4</v>
      </c>
      <c r="AP46" s="1" t="n">
        <v>3</v>
      </c>
    </row>
    <row r="47" customFormat="false" ht="12.8" hidden="false" customHeight="false" outlineLevel="0" collapsed="false">
      <c r="A47" s="1" t="n">
        <v>46</v>
      </c>
      <c r="B47" s="1" t="s">
        <v>102</v>
      </c>
      <c r="C47" s="2" t="n">
        <v>21</v>
      </c>
      <c r="E47" s="2" t="n">
        <v>1</v>
      </c>
      <c r="G47" s="3" t="n">
        <v>2</v>
      </c>
      <c r="H47" s="4" t="n">
        <v>24</v>
      </c>
      <c r="L47" s="5" t="n">
        <v>3</v>
      </c>
      <c r="O47" s="4" t="n">
        <v>6</v>
      </c>
      <c r="P47" s="2" t="n">
        <v>3</v>
      </c>
      <c r="R47" s="2" t="n">
        <v>4</v>
      </c>
      <c r="S47" s="2" t="n">
        <v>1</v>
      </c>
      <c r="W47" s="6" t="n">
        <v>1</v>
      </c>
      <c r="X47" s="1" t="n">
        <v>0.9</v>
      </c>
      <c r="Y47" s="1" t="n">
        <v>1</v>
      </c>
      <c r="Z47" s="1" t="n">
        <v>0.25</v>
      </c>
      <c r="AA47" s="7" t="n">
        <v>1</v>
      </c>
      <c r="AB47" s="8" t="s">
        <v>103</v>
      </c>
      <c r="AC47" s="8" t="s">
        <v>43</v>
      </c>
      <c r="AD47" s="6" t="n">
        <f aca="false">$C47+$D47*2+$E47*0.5+$F47+$G47*0.5</f>
        <v>22.5</v>
      </c>
      <c r="AE47" s="1" t="n">
        <f aca="false">$H47+$I47*3+$J47*0.5+$K47+$L47*0.5+$M47*0.1+$N47*0.2</f>
        <v>25.5</v>
      </c>
      <c r="AF47" s="1" t="n">
        <f aca="false">$AD47*$W47*$AA47-1.5*$AE47*$X47</f>
        <v>-11.925</v>
      </c>
      <c r="AG47" s="1" t="n">
        <f aca="false">$O47*$Y47-2*($P47*$Z47+R47)</f>
        <v>-3.5</v>
      </c>
      <c r="AH47" s="1" t="n">
        <f aca="false">IF($AG47&lt;0,$AG47*1.5,$AG47*3)</f>
        <v>-5.25</v>
      </c>
      <c r="AI47" s="1" t="n">
        <f aca="false">(Q47+S47+U47)*2-(T47+V47)*3</f>
        <v>2</v>
      </c>
      <c r="AJ47" s="7" t="n">
        <f aca="false">AF47+AH47+AI47</f>
        <v>-15.175</v>
      </c>
      <c r="AK47" s="9" t="n">
        <f aca="false">AJ47/(AD47+AE47*1.5+(O47+P47+R47+T47+V47)*3+(Q47+S47+U47)*2)</f>
        <v>-0.149140049140049</v>
      </c>
      <c r="AL47" s="1" t="str">
        <f aca="false">IF(AC47="","",IF(AC47="分","分",IF(AJ47=0,"分",IF(AC47="攻",IF(AJ47&gt;0,"一致","不一致"),IF(AJ47&gt;=0,"不一致","一致")))))</f>
        <v>一致</v>
      </c>
      <c r="AM47" s="10" t="n">
        <f aca="false">IF(AC47="","",ABS(AK47))</f>
        <v>0.149140049140049</v>
      </c>
      <c r="AN47" s="1" t="n">
        <f aca="false">AO47-AP47</f>
        <v>0</v>
      </c>
      <c r="AO47" s="1" t="n">
        <v>4</v>
      </c>
      <c r="AP47" s="1" t="n">
        <v>4</v>
      </c>
    </row>
    <row r="48" customFormat="false" ht="12.8" hidden="false" customHeight="false" outlineLevel="0" collapsed="false">
      <c r="A48" s="1" t="n">
        <v>47</v>
      </c>
      <c r="B48" s="1" t="s">
        <v>104</v>
      </c>
      <c r="C48" s="2" t="n">
        <v>18</v>
      </c>
      <c r="E48" s="2" t="n">
        <v>1</v>
      </c>
      <c r="H48" s="4" t="n">
        <v>19</v>
      </c>
      <c r="O48" s="4" t="n">
        <v>12</v>
      </c>
      <c r="P48" s="2" t="n">
        <v>6</v>
      </c>
      <c r="R48" s="2" t="n">
        <v>1</v>
      </c>
      <c r="W48" s="6" t="n">
        <v>1</v>
      </c>
      <c r="X48" s="1" t="n">
        <v>1</v>
      </c>
      <c r="Y48" s="1" t="n">
        <v>1</v>
      </c>
      <c r="Z48" s="1" t="n">
        <v>1</v>
      </c>
      <c r="AA48" s="7" t="n">
        <v>0.5</v>
      </c>
      <c r="AB48" s="20" t="s">
        <v>53</v>
      </c>
      <c r="AC48" s="8" t="s">
        <v>43</v>
      </c>
      <c r="AD48" s="6" t="n">
        <f aca="false">$C48+$D48*2+$E48*0.5+$F48+$G48*0.5</f>
        <v>18.5</v>
      </c>
      <c r="AE48" s="1" t="n">
        <f aca="false">$H48+$I48*3+$J48*0.5+$K48+$L48*0.5+$M48*0.1+$N48*0.2</f>
        <v>19</v>
      </c>
      <c r="AF48" s="1" t="n">
        <f aca="false">$AD48*$W48*$AA48-1.5*$AE48*$X48</f>
        <v>-19.25</v>
      </c>
      <c r="AG48" s="1" t="n">
        <f aca="false">$O48*$Y48-2*($P48*$Z48+R48)</f>
        <v>-2</v>
      </c>
      <c r="AH48" s="1" t="n">
        <f aca="false">IF($AG48&lt;0,$AG48*1.5,$AG48*3)</f>
        <v>-3</v>
      </c>
      <c r="AI48" s="1" t="n">
        <f aca="false">(Q48+S48+U48)*2-(T48+V48)*3</f>
        <v>0</v>
      </c>
      <c r="AJ48" s="7" t="n">
        <f aca="false">AF48+AH48+AI48</f>
        <v>-22.25</v>
      </c>
      <c r="AK48" s="9" t="n">
        <f aca="false">AJ48/(AD48+AE48*1.5+(O48+P48+R48+T48+V48)*3+(Q48+S48+U48)*2)</f>
        <v>-0.213942307692308</v>
      </c>
      <c r="AL48" s="1" t="str">
        <f aca="false">IF(AC48="","",IF(AC48="分","分",IF(AJ48=0,"分",IF(AC48="攻",IF(AJ48&gt;0,"一致","不一致"),IF(AJ48&gt;=0,"不一致","一致")))))</f>
        <v>一致</v>
      </c>
      <c r="AM48" s="10" t="n">
        <f aca="false">IF(AC48="","",ABS(AK48))</f>
        <v>0.213942307692308</v>
      </c>
      <c r="AN48" s="1" t="n">
        <f aca="false">AO48-AP48</f>
        <v>1</v>
      </c>
      <c r="AO48" s="1" t="n">
        <v>4</v>
      </c>
      <c r="AP48" s="1" t="n">
        <v>3</v>
      </c>
    </row>
    <row r="49" customFormat="false" ht="12.8" hidden="false" customHeight="false" outlineLevel="0" collapsed="false">
      <c r="A49" s="1" t="n">
        <v>48</v>
      </c>
      <c r="B49" s="1" t="s">
        <v>105</v>
      </c>
      <c r="C49" s="2" t="n">
        <v>25</v>
      </c>
      <c r="H49" s="4" t="n">
        <v>14</v>
      </c>
      <c r="O49" s="4" t="n">
        <v>4</v>
      </c>
      <c r="R49" s="2" t="n">
        <v>2</v>
      </c>
      <c r="W49" s="6" t="n">
        <v>1</v>
      </c>
      <c r="X49" s="1" t="n">
        <v>1</v>
      </c>
      <c r="Y49" s="1" t="n">
        <v>1</v>
      </c>
      <c r="Z49" s="1" t="n">
        <v>1</v>
      </c>
      <c r="AA49" s="7" t="n">
        <v>1</v>
      </c>
      <c r="AC49" s="8" t="s">
        <v>45</v>
      </c>
      <c r="AD49" s="6" t="n">
        <f aca="false">$C49+$D49*2+$E49*0.5+$F49+$G49*0.5</f>
        <v>25</v>
      </c>
      <c r="AE49" s="1" t="n">
        <f aca="false">$H49+$I49*3+$J49*0.5+$K49+$L49*0.5+$M49*0.1+$N49*0.2</f>
        <v>14</v>
      </c>
      <c r="AF49" s="1" t="n">
        <f aca="false">$AD49*$W49*$AA49-1.5*$AE49*$X49</f>
        <v>4</v>
      </c>
      <c r="AG49" s="1" t="n">
        <f aca="false">$O49*$Y49-2*($P49*$Z49+R49)</f>
        <v>0</v>
      </c>
      <c r="AH49" s="1" t="n">
        <f aca="false">IF($AG49&lt;0,$AG49*1.5,$AG49*3)</f>
        <v>0</v>
      </c>
      <c r="AI49" s="1" t="n">
        <f aca="false">(Q49+S49+U49)*2-(T49+V49)*3</f>
        <v>0</v>
      </c>
      <c r="AJ49" s="7" t="n">
        <f aca="false">AF49+AH49+AI49</f>
        <v>4</v>
      </c>
      <c r="AK49" s="9" t="n">
        <f aca="false">AJ49/(AD49+AE49*1.5+(O49+P49+R49+T49+V49)*3+(Q49+S49+U49)*2)</f>
        <v>0.0625</v>
      </c>
      <c r="AL49" s="1" t="str">
        <f aca="false">IF(AC49="","",IF(AC49="分","分",IF(AJ49=0,"分",IF(AC49="攻",IF(AJ49&gt;0,"一致","不一致"),IF(AJ49&gt;=0,"不一致","一致")))))</f>
        <v>一致</v>
      </c>
      <c r="AM49" s="10" t="n">
        <f aca="false">IF(AC49="","",ABS(AK49))</f>
        <v>0.0625</v>
      </c>
      <c r="AN49" s="1" t="n">
        <f aca="false">AO49-AP49</f>
        <v>0</v>
      </c>
      <c r="AO49" s="1" t="n">
        <v>3</v>
      </c>
      <c r="AP49" s="1" t="n">
        <v>3</v>
      </c>
    </row>
    <row r="50" customFormat="false" ht="12.8" hidden="false" customHeight="false" outlineLevel="0" collapsed="false">
      <c r="A50" s="1" t="n">
        <v>49</v>
      </c>
      <c r="B50" s="1" t="n">
        <v>79</v>
      </c>
      <c r="C50" s="2" t="n">
        <v>20.5</v>
      </c>
      <c r="E50" s="2" t="n">
        <v>1</v>
      </c>
      <c r="H50" s="4" t="n">
        <v>13.5</v>
      </c>
      <c r="O50" s="4" t="n">
        <v>1</v>
      </c>
      <c r="Q50" s="2" t="n">
        <v>1</v>
      </c>
      <c r="R50" s="2" t="n">
        <v>3</v>
      </c>
      <c r="S50" s="2" t="n">
        <v>1</v>
      </c>
      <c r="W50" s="6" t="n">
        <v>1</v>
      </c>
      <c r="X50" s="1" t="n">
        <v>1</v>
      </c>
      <c r="Y50" s="1" t="n">
        <v>1</v>
      </c>
      <c r="Z50" s="1" t="n">
        <v>1</v>
      </c>
      <c r="AA50" s="7" t="n">
        <v>0.75</v>
      </c>
      <c r="AB50" s="22" t="s">
        <v>65</v>
      </c>
      <c r="AC50" s="8" t="s">
        <v>43</v>
      </c>
      <c r="AD50" s="6" t="n">
        <f aca="false">$C50+$D50*2+$E50*0.5+$F50+$G50*0.5</f>
        <v>21</v>
      </c>
      <c r="AE50" s="1" t="n">
        <f aca="false">$H50+$I50*3+$J50*0.5+$K50+$L50*0.5+$M50*0.1+$N50*0.2</f>
        <v>13.5</v>
      </c>
      <c r="AF50" s="1" t="n">
        <f aca="false">$AD50*$W50*$AA50-1.5*$AE50*$X50</f>
        <v>-4.5</v>
      </c>
      <c r="AG50" s="1" t="n">
        <f aca="false">$O50*$Y50-2*($P50*$Z50+R50)</f>
        <v>-5</v>
      </c>
      <c r="AH50" s="1" t="n">
        <f aca="false">IF($AG50&lt;0,$AG50*1.5,$AG50*3)</f>
        <v>-7.5</v>
      </c>
      <c r="AI50" s="1" t="n">
        <f aca="false">(Q50+S50+U50)*2-(T50+V50)*3</f>
        <v>4</v>
      </c>
      <c r="AJ50" s="7" t="n">
        <f aca="false">AF50+AH50+AI50</f>
        <v>-8</v>
      </c>
      <c r="AK50" s="9" t="n">
        <f aca="false">AJ50/(AD50+AE50*1.5+(O50+P50+R50+T50+V50)*3+(Q50+S50+U50)*2)</f>
        <v>-0.139737991266376</v>
      </c>
      <c r="AL50" s="1" t="str">
        <f aca="false">IF(AC50="","",IF(AC50="分","分",IF(AJ50=0,"分",IF(AC50="攻",IF(AJ50&gt;0,"一致","不一致"),IF(AJ50&gt;=0,"不一致","一致")))))</f>
        <v>一致</v>
      </c>
      <c r="AM50" s="10" t="n">
        <f aca="false">IF(AC50="","",ABS(AK50))</f>
        <v>0.139737991266376</v>
      </c>
      <c r="AN50" s="1" t="n">
        <f aca="false">AO50-AP50</f>
        <v>1</v>
      </c>
      <c r="AO50" s="1" t="n">
        <v>3</v>
      </c>
      <c r="AP50" s="1" t="n">
        <v>2</v>
      </c>
    </row>
    <row r="51" customFormat="false" ht="12.8" hidden="false" customHeight="false" outlineLevel="0" collapsed="false">
      <c r="A51" s="1" t="n">
        <v>50</v>
      </c>
      <c r="B51" s="1" t="s">
        <v>106</v>
      </c>
      <c r="C51" s="2" t="n">
        <v>19.5</v>
      </c>
      <c r="E51" s="2" t="n">
        <v>1</v>
      </c>
      <c r="H51" s="4" t="n">
        <v>11</v>
      </c>
      <c r="I51" s="2" t="n">
        <v>1</v>
      </c>
      <c r="J51" s="2" t="n">
        <v>1</v>
      </c>
      <c r="L51" s="5" t="n">
        <v>2</v>
      </c>
      <c r="O51" s="4" t="n">
        <v>2</v>
      </c>
      <c r="P51" s="2" t="n">
        <v>5</v>
      </c>
      <c r="Q51" s="2" t="n">
        <v>3</v>
      </c>
      <c r="R51" s="2" t="n">
        <v>3</v>
      </c>
      <c r="T51" s="2" t="n">
        <v>1</v>
      </c>
      <c r="W51" s="6" t="n">
        <v>0.9</v>
      </c>
      <c r="X51" s="1" t="n">
        <v>1</v>
      </c>
      <c r="Y51" s="1" t="n">
        <v>1</v>
      </c>
      <c r="Z51" s="1" t="n">
        <v>1</v>
      </c>
      <c r="AA51" s="7" t="n">
        <v>2.5</v>
      </c>
      <c r="AB51" s="33" t="s">
        <v>107</v>
      </c>
      <c r="AC51" s="8" t="s">
        <v>45</v>
      </c>
      <c r="AD51" s="6" t="n">
        <f aca="false">$C51+$D51*2+$E51*0.5+$F51+$G51*0.5</f>
        <v>20</v>
      </c>
      <c r="AE51" s="1" t="n">
        <f aca="false">$H51+$I51*3+$J51*0.5+$K51+$L51*0.5+$M51*0.1+$N51*0.2</f>
        <v>15.5</v>
      </c>
      <c r="AF51" s="1" t="n">
        <f aca="false">$AD51*$W51*$AA51-1.5*$AE51*$X51</f>
        <v>21.75</v>
      </c>
      <c r="AG51" s="1" t="n">
        <f aca="false">$O51*$Y51-2*($P51*$Z51+R51)</f>
        <v>-14</v>
      </c>
      <c r="AH51" s="1" t="n">
        <f aca="false">IF($AG51&lt;0,$AG51*1.5,$AG51*3)</f>
        <v>-21</v>
      </c>
      <c r="AI51" s="1" t="n">
        <f aca="false">(Q51+S51+U51)*2-(T51+V51)*3</f>
        <v>3</v>
      </c>
      <c r="AJ51" s="7" t="n">
        <f aca="false">AF51+AH51+AI51</f>
        <v>3.75</v>
      </c>
      <c r="AK51" s="9" t="n">
        <f aca="false">AJ51/(AD51+AE51*1.5+(O51+P51+R51+T51+V51)*3+(Q51+S51+U51)*2)</f>
        <v>0.0455927051671733</v>
      </c>
      <c r="AL51" s="1" t="str">
        <f aca="false">IF(AC51="","",IF(AC51="分","分",IF(AJ51=0,"分",IF(AC51="攻",IF(AJ51&gt;0,"一致","不一致"),IF(AJ51&gt;=0,"不一致","一致")))))</f>
        <v>一致</v>
      </c>
      <c r="AM51" s="10" t="n">
        <f aca="false">IF(AC51="","",ABS(AK51))</f>
        <v>0.0455927051671733</v>
      </c>
      <c r="AN51" s="1" t="n">
        <f aca="false">AO51-AP51</f>
        <v>-1</v>
      </c>
      <c r="AO51" s="1" t="n">
        <v>3</v>
      </c>
      <c r="AP51" s="1" t="n">
        <v>4</v>
      </c>
    </row>
    <row r="52" customFormat="false" ht="12.8" hidden="false" customHeight="false" outlineLevel="0" collapsed="false">
      <c r="A52" s="1" t="n">
        <v>51</v>
      </c>
      <c r="B52" s="1" t="s">
        <v>108</v>
      </c>
      <c r="C52" s="2" t="n">
        <v>20</v>
      </c>
      <c r="E52" s="2" t="n">
        <v>1</v>
      </c>
      <c r="F52" s="2" t="n">
        <v>1</v>
      </c>
      <c r="G52" s="3" t="n">
        <v>2</v>
      </c>
      <c r="H52" s="4" t="n">
        <v>16</v>
      </c>
      <c r="J52" s="2" t="n">
        <v>1</v>
      </c>
      <c r="K52" s="2" t="n">
        <v>1</v>
      </c>
      <c r="M52" s="5" t="n">
        <v>36</v>
      </c>
      <c r="N52" s="3" t="n">
        <v>4</v>
      </c>
      <c r="O52" s="4" t="n">
        <v>6</v>
      </c>
      <c r="R52" s="2" t="n">
        <v>2</v>
      </c>
      <c r="S52" s="2" t="n">
        <v>1</v>
      </c>
      <c r="W52" s="6" t="n">
        <v>1</v>
      </c>
      <c r="X52" s="1" t="n">
        <v>1</v>
      </c>
      <c r="Y52" s="1" t="n">
        <v>1</v>
      </c>
      <c r="Z52" s="1" t="n">
        <v>1</v>
      </c>
      <c r="AA52" s="7" t="n">
        <v>1</v>
      </c>
      <c r="AC52" s="8" t="s">
        <v>45</v>
      </c>
      <c r="AD52" s="6" t="n">
        <f aca="false">$C52+$D52*2+$E52*0.5+$F52+$G52*0.5</f>
        <v>22.5</v>
      </c>
      <c r="AE52" s="1" t="n">
        <f aca="false">$H52+$I52*3+$J52*0.5+$K52+$L52*0.5+$M52*0.1+$N52*0.2</f>
        <v>21.9</v>
      </c>
      <c r="AF52" s="1" t="n">
        <f aca="false">$AD52*$W52*$AA52-1.5*$AE52*$X52</f>
        <v>-10.35</v>
      </c>
      <c r="AG52" s="1" t="n">
        <f aca="false">$O52*$Y52-2*($P52*$Z52+R52)</f>
        <v>2</v>
      </c>
      <c r="AH52" s="1" t="n">
        <f aca="false">IF($AG52&lt;0,$AG52*1.5,$AG52*3)</f>
        <v>6</v>
      </c>
      <c r="AI52" s="1" t="n">
        <f aca="false">(Q52+S52+U52)*2-(T52+V52)*3</f>
        <v>2</v>
      </c>
      <c r="AJ52" s="7" t="n">
        <f aca="false">AF52+AH52+AI52</f>
        <v>-2.35</v>
      </c>
      <c r="AK52" s="9" t="n">
        <f aca="false">AJ52/(AD52+AE52*1.5+(O52+P52+R52+T52+V52)*3+(Q52+S52+U52)*2)</f>
        <v>-0.0288875230485556</v>
      </c>
      <c r="AL52" s="1" t="str">
        <f aca="false">IF(AC52="","",IF(AC52="分","分",IF(AJ52=0,"分",IF(AC52="攻",IF(AJ52&gt;0,"一致","不一致"),IF(AJ52&gt;=0,"不一致","一致")))))</f>
        <v>不一致</v>
      </c>
      <c r="AM52" s="10" t="n">
        <f aca="false">IF(AC52="","",ABS(AK52))</f>
        <v>0.0288875230485556</v>
      </c>
      <c r="AN52" s="1" t="n">
        <f aca="false">AO52-AP52</f>
        <v>2</v>
      </c>
      <c r="AO52" s="1" t="n">
        <v>4</v>
      </c>
      <c r="AP52" s="1" t="n">
        <v>2</v>
      </c>
    </row>
    <row r="53" customFormat="false" ht="12.8" hidden="false" customHeight="false" outlineLevel="0" collapsed="false">
      <c r="A53" s="1" t="n">
        <v>52</v>
      </c>
      <c r="B53" s="1" t="s">
        <v>109</v>
      </c>
      <c r="C53" s="2" t="n">
        <v>26</v>
      </c>
      <c r="E53" s="2" t="n">
        <v>2</v>
      </c>
      <c r="F53" s="2" t="n">
        <v>1</v>
      </c>
      <c r="G53" s="3" t="n">
        <v>3</v>
      </c>
      <c r="H53" s="4" t="n">
        <v>38</v>
      </c>
      <c r="J53" s="2" t="n">
        <v>1</v>
      </c>
      <c r="L53" s="5" t="n">
        <v>3</v>
      </c>
      <c r="O53" s="4" t="n">
        <v>4</v>
      </c>
      <c r="P53" s="2" t="n">
        <v>6</v>
      </c>
      <c r="R53" s="2" t="n">
        <v>4</v>
      </c>
      <c r="W53" s="6" t="n">
        <v>1</v>
      </c>
      <c r="X53" s="1" t="n">
        <v>0.9</v>
      </c>
      <c r="Y53" s="1" t="n">
        <v>1</v>
      </c>
      <c r="Z53" s="1" t="n">
        <v>0.25</v>
      </c>
      <c r="AA53" s="7" t="n">
        <v>1</v>
      </c>
      <c r="AB53" s="8" t="s">
        <v>110</v>
      </c>
      <c r="AC53" s="8" t="s">
        <v>43</v>
      </c>
      <c r="AD53" s="6" t="n">
        <f aca="false">$C53+$D53*2+$E53*0.5+$F53+$G53*0.5</f>
        <v>29.5</v>
      </c>
      <c r="AE53" s="1" t="n">
        <f aca="false">$H53+$I53*3+$J53*0.5+$K53+$L53*0.5+$M53*0.1+$N53*0.2</f>
        <v>40</v>
      </c>
      <c r="AF53" s="1" t="n">
        <f aca="false">$AD53*$W53*$AA53-1.5*$AE53*$X53</f>
        <v>-24.5</v>
      </c>
      <c r="AG53" s="1" t="n">
        <f aca="false">$O53*$Y53-2*($P53*$Z53+R53)</f>
        <v>-7</v>
      </c>
      <c r="AH53" s="1" t="n">
        <f aca="false">IF($AG53&lt;0,$AG53*1.5,$AG53*3)</f>
        <v>-10.5</v>
      </c>
      <c r="AI53" s="1" t="n">
        <f aca="false">(Q53+S53+U53)*2-(T53+V53)*3</f>
        <v>0</v>
      </c>
      <c r="AJ53" s="7" t="n">
        <f aca="false">AF53+AH53+AI53</f>
        <v>-35</v>
      </c>
      <c r="AK53" s="9" t="n">
        <f aca="false">AJ53/(AD53+AE53*1.5+(O53+P53+R53+T53+V53)*3+(Q53+S53+U53)*2)</f>
        <v>-0.266159695817491</v>
      </c>
      <c r="AL53" s="1" t="str">
        <f aca="false">IF(AC53="","",IF(AC53="分","分",IF(AJ53=0,"分",IF(AC53="攻",IF(AJ53&gt;0,"一致","不一致"),IF(AJ53&gt;=0,"不一致","一致")))))</f>
        <v>一致</v>
      </c>
      <c r="AM53" s="10" t="n">
        <f aca="false">IF(AC53="","",ABS(AK53))</f>
        <v>0.266159695817491</v>
      </c>
      <c r="AN53" s="1" t="n">
        <f aca="false">AO53-AP53</f>
        <v>1</v>
      </c>
      <c r="AO53" s="1" t="n">
        <v>4</v>
      </c>
      <c r="AP53" s="1" t="n">
        <v>3</v>
      </c>
    </row>
    <row r="54" customFormat="false" ht="12.8" hidden="false" customHeight="false" outlineLevel="0" collapsed="false">
      <c r="A54" s="1" t="n">
        <v>53</v>
      </c>
      <c r="B54" s="1" t="s">
        <v>111</v>
      </c>
      <c r="C54" s="2" t="n">
        <v>18</v>
      </c>
      <c r="F54" s="2" t="n">
        <v>1</v>
      </c>
      <c r="G54" s="3" t="n">
        <v>2</v>
      </c>
      <c r="H54" s="4" t="n">
        <v>19</v>
      </c>
      <c r="O54" s="4" t="n">
        <v>9</v>
      </c>
      <c r="P54" s="2" t="n">
        <v>3</v>
      </c>
      <c r="R54" s="2" t="n">
        <v>1</v>
      </c>
      <c r="W54" s="6" t="n">
        <v>1</v>
      </c>
      <c r="X54" s="1" t="n">
        <v>1</v>
      </c>
      <c r="Y54" s="1" t="n">
        <v>1</v>
      </c>
      <c r="Z54" s="1" t="n">
        <v>1</v>
      </c>
      <c r="AA54" s="7" t="n">
        <v>1</v>
      </c>
      <c r="AC54" s="8" t="s">
        <v>45</v>
      </c>
      <c r="AD54" s="6" t="n">
        <f aca="false">$C54+$D54*2+$E54*0.5+$F54+$G54*0.5</f>
        <v>20</v>
      </c>
      <c r="AE54" s="1" t="n">
        <f aca="false">$H54+$I54*3+$J54*0.5+$K54+$L54*0.5+$M54*0.1+$N54*0.2</f>
        <v>19</v>
      </c>
      <c r="AF54" s="1" t="n">
        <f aca="false">$AD54*$W54*$AA54-1.5*$AE54*$X54</f>
        <v>-8.5</v>
      </c>
      <c r="AG54" s="1" t="n">
        <f aca="false">$O54*$Y54-2*($P54*$Z54+R54)</f>
        <v>1</v>
      </c>
      <c r="AH54" s="1" t="n">
        <f aca="false">IF($AG54&lt;0,$AG54*1.5,$AG54*3)</f>
        <v>3</v>
      </c>
      <c r="AI54" s="1" t="n">
        <f aca="false">(Q54+S54+U54)*2-(T54+V54)*3</f>
        <v>0</v>
      </c>
      <c r="AJ54" s="7" t="n">
        <f aca="false">AF54+AH54+AI54</f>
        <v>-5.5</v>
      </c>
      <c r="AK54" s="9" t="n">
        <f aca="false">AJ54/(AD54+AE54*1.5+(O54+P54+R54+T54+V54)*3+(Q54+S54+U54)*2)</f>
        <v>-0.0628571428571429</v>
      </c>
      <c r="AL54" s="1" t="str">
        <f aca="false">IF(AC54="","",IF(AC54="分","分",IF(AJ54=0,"分",IF(AC54="攻",IF(AJ54&gt;0,"一致","不一致"),IF(AJ54&gt;=0,"不一致","一致")))))</f>
        <v>不一致</v>
      </c>
      <c r="AM54" s="10" t="n">
        <f aca="false">IF(AC54="","",ABS(AK54))</f>
        <v>0.0628571428571429</v>
      </c>
      <c r="AN54" s="1" t="n">
        <f aca="false">AO54-AP54</f>
        <v>2</v>
      </c>
      <c r="AO54" s="1" t="n">
        <v>4</v>
      </c>
      <c r="AP54" s="1" t="n">
        <v>2</v>
      </c>
    </row>
    <row r="55" customFormat="false" ht="12.8" hidden="false" customHeight="false" outlineLevel="0" collapsed="false">
      <c r="A55" s="1" t="n">
        <v>54</v>
      </c>
      <c r="B55" s="1" t="n">
        <v>9</v>
      </c>
      <c r="C55" s="2" t="n">
        <v>20</v>
      </c>
      <c r="H55" s="4" t="n">
        <v>14</v>
      </c>
      <c r="N55" s="3" t="n">
        <v>6</v>
      </c>
      <c r="O55" s="4" t="n">
        <v>4</v>
      </c>
      <c r="R55" s="2" t="n">
        <v>2</v>
      </c>
      <c r="S55" s="2" t="n">
        <v>1</v>
      </c>
      <c r="W55" s="6" t="n">
        <v>0.9</v>
      </c>
      <c r="X55" s="1" t="n">
        <v>1</v>
      </c>
      <c r="Y55" s="1" t="n">
        <v>1</v>
      </c>
      <c r="Z55" s="1" t="n">
        <v>1</v>
      </c>
      <c r="AA55" s="7" t="n">
        <v>1.5</v>
      </c>
      <c r="AB55" s="21" t="s">
        <v>112</v>
      </c>
      <c r="AC55" s="8" t="s">
        <v>45</v>
      </c>
      <c r="AD55" s="6" t="n">
        <f aca="false">$C55+$D55*2+$E55*0.5+$F55+$G55*0.5</f>
        <v>20</v>
      </c>
      <c r="AE55" s="1" t="n">
        <f aca="false">$H55+$I55*3+$J55*0.5+$K55+$L55*0.5+$M55*0.1+$N55*0.2</f>
        <v>15.2</v>
      </c>
      <c r="AF55" s="1" t="n">
        <f aca="false">$AD55*$W55*$AA55-1.5*$AE55*$X55</f>
        <v>4.2</v>
      </c>
      <c r="AG55" s="1" t="n">
        <f aca="false">$O55*$Y55-2*($P55*$Z55+R55)</f>
        <v>0</v>
      </c>
      <c r="AH55" s="1" t="n">
        <f aca="false">IF($AG55&lt;0,$AG55*1.5,$AG55*3)</f>
        <v>0</v>
      </c>
      <c r="AI55" s="1" t="n">
        <f aca="false">(Q55+S55+U55)*2-(T55+V55)*3</f>
        <v>2</v>
      </c>
      <c r="AJ55" s="7" t="n">
        <f aca="false">AF55+AH55+AI55</f>
        <v>6.2</v>
      </c>
      <c r="AK55" s="9" t="n">
        <f aca="false">AJ55/(AD55+AE55*1.5+(O55+P55+R55+T55+V55)*3+(Q55+S55+U55)*2)</f>
        <v>0.0987261146496816</v>
      </c>
      <c r="AL55" s="1" t="str">
        <f aca="false">IF(AC55="","",IF(AC55="分","分",IF(AJ55=0,"分",IF(AC55="攻",IF(AJ55&gt;0,"一致","不一致"),IF(AJ55&gt;=0,"不一致","一致")))))</f>
        <v>一致</v>
      </c>
      <c r="AM55" s="10" t="n">
        <f aca="false">IF(AC55="","",ABS(AK55))</f>
        <v>0.0987261146496816</v>
      </c>
      <c r="AN55" s="1" t="n">
        <f aca="false">AO55-AP55</f>
        <v>-1</v>
      </c>
      <c r="AO55" s="1" t="n">
        <v>3</v>
      </c>
      <c r="AP55" s="1" t="n">
        <v>4</v>
      </c>
    </row>
    <row r="56" customFormat="false" ht="12.8" hidden="false" customHeight="false" outlineLevel="0" collapsed="false">
      <c r="A56" s="1" t="n">
        <v>55</v>
      </c>
      <c r="B56" s="1" t="s">
        <v>113</v>
      </c>
      <c r="C56" s="2" t="n">
        <v>20</v>
      </c>
      <c r="E56" s="2" t="n">
        <v>1</v>
      </c>
      <c r="H56" s="4" t="n">
        <v>23</v>
      </c>
      <c r="O56" s="4" t="n">
        <v>5</v>
      </c>
      <c r="P56" s="2" t="n">
        <v>7</v>
      </c>
      <c r="Q56" s="2" t="n">
        <v>1</v>
      </c>
      <c r="R56" s="2" t="n">
        <v>2</v>
      </c>
      <c r="V56" s="3" t="n">
        <v>1</v>
      </c>
      <c r="W56" s="6" t="n">
        <v>1.1</v>
      </c>
      <c r="X56" s="1" t="n">
        <v>1</v>
      </c>
      <c r="Y56" s="1" t="n">
        <v>1</v>
      </c>
      <c r="Z56" s="1" t="n">
        <v>0.25</v>
      </c>
      <c r="AA56" s="7" t="n">
        <v>1</v>
      </c>
      <c r="AB56" s="8" t="s">
        <v>114</v>
      </c>
      <c r="AC56" s="8" t="s">
        <v>43</v>
      </c>
      <c r="AD56" s="6" t="n">
        <f aca="false">$C56+$D56*2+$E56*0.5+$F56+$G56*0.5</f>
        <v>20.5</v>
      </c>
      <c r="AE56" s="1" t="n">
        <f aca="false">$H56+$I56*3+$J56*0.5+$K56+$L56*0.5+$M56*0.1+$N56*0.2</f>
        <v>23</v>
      </c>
      <c r="AF56" s="1" t="n">
        <f aca="false">$AD56*$W56*$AA56-1.5*$AE56*$X56</f>
        <v>-11.95</v>
      </c>
      <c r="AG56" s="1" t="n">
        <f aca="false">$O56*$Y56-2*($P56*$Z56+R56)</f>
        <v>-2.5</v>
      </c>
      <c r="AH56" s="1" t="n">
        <f aca="false">IF($AG56&lt;0,$AG56*1.5,$AG56*3)</f>
        <v>-3.75</v>
      </c>
      <c r="AI56" s="1" t="n">
        <f aca="false">(Q56+S56+U56)*2-(T56+V56)*3</f>
        <v>-1</v>
      </c>
      <c r="AJ56" s="7" t="n">
        <f aca="false">AF56+AH56+AI56</f>
        <v>-16.7</v>
      </c>
      <c r="AK56" s="9" t="n">
        <f aca="false">AJ56/(AD56+AE56*1.5+(O56+P56+R56+T56+V56)*3+(Q56+S56+U56)*2)</f>
        <v>-0.163725490196078</v>
      </c>
      <c r="AL56" s="1" t="str">
        <f aca="false">IF(AC56="","",IF(AC56="分","分",IF(AJ56=0,"分",IF(AC56="攻",IF(AJ56&gt;0,"一致","不一致"),IF(AJ56&gt;=0,"不一致","一致")))))</f>
        <v>一致</v>
      </c>
      <c r="AM56" s="10" t="n">
        <f aca="false">IF(AC56="","",ABS(AK56))</f>
        <v>0.163725490196078</v>
      </c>
      <c r="AN56" s="1" t="n">
        <f aca="false">AO56-AP56</f>
        <v>0</v>
      </c>
      <c r="AO56" s="1" t="n">
        <v>4</v>
      </c>
      <c r="AP56" s="1" t="n">
        <v>4</v>
      </c>
    </row>
    <row r="57" customFormat="false" ht="12.8" hidden="false" customHeight="false" outlineLevel="0" collapsed="false">
      <c r="A57" s="1" t="n">
        <v>56</v>
      </c>
      <c r="B57" s="1" t="s">
        <v>115</v>
      </c>
      <c r="C57" s="2" t="n">
        <v>14.5</v>
      </c>
      <c r="E57" s="2" t="n">
        <v>1</v>
      </c>
      <c r="G57" s="3" t="n">
        <v>4</v>
      </c>
      <c r="H57" s="4" t="n">
        <v>12</v>
      </c>
      <c r="L57" s="5" t="n">
        <v>1</v>
      </c>
      <c r="M57" s="5" t="n">
        <v>96</v>
      </c>
      <c r="O57" s="4" t="n">
        <v>10</v>
      </c>
      <c r="P57" s="2" t="n">
        <v>11</v>
      </c>
      <c r="R57" s="2" t="n">
        <v>6</v>
      </c>
      <c r="U57" s="2" t="n">
        <v>4</v>
      </c>
      <c r="W57" s="6" t="n">
        <v>1.2</v>
      </c>
      <c r="X57" s="1" t="n">
        <v>0.9</v>
      </c>
      <c r="Y57" s="1" t="n">
        <v>1</v>
      </c>
      <c r="Z57" s="1" t="n">
        <v>0.5</v>
      </c>
      <c r="AA57" s="7" t="n">
        <v>0.5</v>
      </c>
      <c r="AB57" s="20" t="s">
        <v>116</v>
      </c>
      <c r="AC57" s="8" t="s">
        <v>43</v>
      </c>
      <c r="AD57" s="6" t="n">
        <f aca="false">$C57+$D57*2+$E57*0.5+$F57+$G57*0.5</f>
        <v>17</v>
      </c>
      <c r="AE57" s="1" t="n">
        <f aca="false">$H57+$I57*3+$J57*0.5+$K57+$L57*0.5+$M57*0.1+$N57*0.2</f>
        <v>22.1</v>
      </c>
      <c r="AF57" s="1" t="n">
        <f aca="false">$AD57*$W57*$AA57-1.5*$AE57*$X57</f>
        <v>-19.635</v>
      </c>
      <c r="AG57" s="1" t="n">
        <f aca="false">$O57*$Y57-2*($P57*$Z57+R57)</f>
        <v>-13</v>
      </c>
      <c r="AH57" s="1" t="n">
        <f aca="false">IF($AG57&lt;0,$AG57*1.5,$AG57*3)</f>
        <v>-19.5</v>
      </c>
      <c r="AI57" s="1" t="n">
        <f aca="false">(Q57+S57+U57)*2-(T57+V57)*3</f>
        <v>8</v>
      </c>
      <c r="AJ57" s="7" t="n">
        <f aca="false">AF57+AH57+AI57</f>
        <v>-31.135</v>
      </c>
      <c r="AK57" s="9" t="n">
        <f aca="false">AJ57/(AD57+AE57*1.5+(O57+P57+R57+T57+V57)*3+(Q57+S57+U57)*2)</f>
        <v>-0.223751347466763</v>
      </c>
      <c r="AL57" s="1" t="str">
        <f aca="false">IF(AC57="","",IF(AC57="分","分",IF(AJ57=0,"分",IF(AC57="攻",IF(AJ57&gt;0,"一致","不一致"),IF(AJ57&gt;=0,"不一致","一致")))))</f>
        <v>一致</v>
      </c>
      <c r="AM57" s="10" t="n">
        <f aca="false">IF(AC57="","",ABS(AK57))</f>
        <v>0.223751347466763</v>
      </c>
      <c r="AN57" s="1" t="n">
        <f aca="false">AO57-AP57</f>
        <v>2</v>
      </c>
      <c r="AO57" s="1" t="n">
        <v>5</v>
      </c>
      <c r="AP57" s="1" t="n">
        <v>3</v>
      </c>
    </row>
    <row r="58" customFormat="false" ht="12.8" hidden="false" customHeight="false" outlineLevel="0" collapsed="false">
      <c r="A58" s="1" t="n">
        <v>57</v>
      </c>
      <c r="B58" s="1" t="s">
        <v>117</v>
      </c>
      <c r="C58" s="2" t="n">
        <v>13</v>
      </c>
      <c r="E58" s="2" t="n">
        <v>2</v>
      </c>
      <c r="F58" s="2" t="n">
        <v>1</v>
      </c>
      <c r="G58" s="3" t="n">
        <v>3</v>
      </c>
      <c r="H58" s="4" t="n">
        <v>16</v>
      </c>
      <c r="N58" s="3" t="n">
        <v>8</v>
      </c>
      <c r="O58" s="4" t="n">
        <v>4</v>
      </c>
      <c r="R58" s="2" t="n">
        <v>3</v>
      </c>
      <c r="S58" s="2" t="n">
        <v>1</v>
      </c>
      <c r="U58" s="2" t="n">
        <v>2</v>
      </c>
      <c r="W58" s="6" t="n">
        <v>1</v>
      </c>
      <c r="X58" s="1" t="n">
        <v>0.9</v>
      </c>
      <c r="Y58" s="1" t="n">
        <v>1</v>
      </c>
      <c r="Z58" s="1" t="n">
        <v>1</v>
      </c>
      <c r="AA58" s="7" t="n">
        <v>0.75</v>
      </c>
      <c r="AB58" s="34" t="s">
        <v>118</v>
      </c>
      <c r="AC58" s="8" t="s">
        <v>43</v>
      </c>
      <c r="AD58" s="6" t="n">
        <f aca="false">$C58+$D58*2+$E58*0.5+$F58+$G58*0.5</f>
        <v>16.5</v>
      </c>
      <c r="AE58" s="1" t="n">
        <f aca="false">$H58+$I58*3+$J58*0.5+$K58+$L58*0.5+$M58*0.1+$N58*0.2</f>
        <v>17.6</v>
      </c>
      <c r="AF58" s="1" t="n">
        <f aca="false">$AD58*$W58*$AA58-1.5*$AE58*$X58</f>
        <v>-11.385</v>
      </c>
      <c r="AG58" s="1" t="n">
        <f aca="false">$O58*$Y58-2*($P58*$Z58+R58)</f>
        <v>-2</v>
      </c>
      <c r="AH58" s="1" t="n">
        <f aca="false">IF($AG58&lt;0,$AG58*1.5,$AG58*3)</f>
        <v>-3</v>
      </c>
      <c r="AI58" s="1" t="n">
        <f aca="false">(Q58+S58+U58)*2-(T58+V58)*3</f>
        <v>6</v>
      </c>
      <c r="AJ58" s="7" t="n">
        <f aca="false">AF58+AH58+AI58</f>
        <v>-8.385</v>
      </c>
      <c r="AK58" s="9" t="n">
        <f aca="false">AJ58/(AD58+AE58*1.5+(O58+P58+R58+T58+V58)*3+(Q58+S58+U58)*2)</f>
        <v>-0.119957081545064</v>
      </c>
      <c r="AL58" s="1" t="str">
        <f aca="false">IF(AC58="","",IF(AC58="分","分",IF(AJ58=0,"分",IF(AC58="攻",IF(AJ58&gt;0,"一致","不一致"),IF(AJ58&gt;=0,"不一致","一致")))))</f>
        <v>一致</v>
      </c>
      <c r="AM58" s="10" t="n">
        <f aca="false">IF(AC58="","",ABS(AK58))</f>
        <v>0.119957081545064</v>
      </c>
      <c r="AN58" s="1" t="n">
        <f aca="false">AO58-AP58</f>
        <v>2</v>
      </c>
      <c r="AO58" s="1" t="n">
        <v>4</v>
      </c>
      <c r="AP58" s="1" t="n">
        <v>2</v>
      </c>
    </row>
    <row r="59" customFormat="false" ht="12.8" hidden="false" customHeight="false" outlineLevel="0" collapsed="false">
      <c r="A59" s="1" t="n">
        <v>58</v>
      </c>
      <c r="B59" s="1" t="s">
        <v>119</v>
      </c>
      <c r="C59" s="2" t="n">
        <v>12</v>
      </c>
      <c r="E59" s="2" t="n">
        <v>1</v>
      </c>
      <c r="H59" s="4" t="n">
        <v>5.5</v>
      </c>
      <c r="I59" s="2" t="n">
        <v>1</v>
      </c>
      <c r="O59" s="4" t="n">
        <v>2</v>
      </c>
      <c r="W59" s="24" t="n">
        <v>0.9</v>
      </c>
      <c r="X59" s="1" t="n">
        <v>1.1</v>
      </c>
      <c r="Y59" s="1" t="n">
        <v>1</v>
      </c>
      <c r="Z59" s="1" t="n">
        <v>1</v>
      </c>
      <c r="AA59" s="7" t="n">
        <v>0.5</v>
      </c>
      <c r="AB59" s="20" t="s">
        <v>120</v>
      </c>
      <c r="AC59" s="8" t="s">
        <v>85</v>
      </c>
      <c r="AD59" s="6" t="n">
        <f aca="false">$C59+$D59*2+$E59*0.5+$F59+$G59*0.5</f>
        <v>12.5</v>
      </c>
      <c r="AE59" s="1" t="n">
        <f aca="false">$H59+$I59*3+$J59*0.5+$K59+$L59*0.5+$M59*0.1+$N59*0.2</f>
        <v>8.5</v>
      </c>
      <c r="AF59" s="1" t="n">
        <f aca="false">$AD59*$W59*$AA59-1.5*$AE59*$X59</f>
        <v>-8.4</v>
      </c>
      <c r="AG59" s="1" t="n">
        <f aca="false">$O59*$Y59-2*($P59*$Z59+R59)</f>
        <v>2</v>
      </c>
      <c r="AH59" s="1" t="n">
        <f aca="false">IF($AG59&lt;0,$AG59*1.5,$AG59*3)</f>
        <v>6</v>
      </c>
      <c r="AI59" s="1" t="n">
        <f aca="false">(Q59+S59+U59)*2-(T59+V59)*3</f>
        <v>0</v>
      </c>
      <c r="AJ59" s="7" t="n">
        <f aca="false">AF59+AH59+AI59</f>
        <v>-2.4</v>
      </c>
      <c r="AK59" s="9" t="n">
        <f aca="false">AJ59/(AD59+AE59*1.5+(O59+P59+R59+T59+V59)*3+(Q59+S59+U59)*2)</f>
        <v>-0.0768</v>
      </c>
      <c r="AL59" s="1" t="str">
        <f aca="false">IF(AC59="","",IF(AC59="分","分",IF(AJ59=0,"分",IF(AC59="攻",IF(AJ59&gt;0,"一致","不一致"),IF(AJ59&gt;=0,"不一致","一致")))))</f>
        <v>分</v>
      </c>
      <c r="AM59" s="10" t="n">
        <f aca="false">IF(AC59="","",ABS(AK59))</f>
        <v>0.0768</v>
      </c>
      <c r="AN59" s="1" t="n">
        <f aca="false">AO59-AP59</f>
        <v>-2</v>
      </c>
      <c r="AO59" s="1" t="n">
        <v>3</v>
      </c>
      <c r="AP59" s="1" t="n">
        <v>5</v>
      </c>
    </row>
    <row r="60" customFormat="false" ht="12.8" hidden="false" customHeight="false" outlineLevel="0" collapsed="false">
      <c r="A60" s="1" t="n">
        <v>59</v>
      </c>
      <c r="B60" s="1" t="n">
        <v>51</v>
      </c>
      <c r="C60" s="2" t="n">
        <v>7</v>
      </c>
      <c r="D60" s="2" t="n">
        <v>1</v>
      </c>
      <c r="H60" s="4" t="n">
        <v>13</v>
      </c>
      <c r="W60" s="6" t="n">
        <v>1.1</v>
      </c>
      <c r="X60" s="1" t="n">
        <v>0.6</v>
      </c>
      <c r="Y60" s="1" t="n">
        <v>1</v>
      </c>
      <c r="Z60" s="1" t="n">
        <v>1</v>
      </c>
      <c r="AA60" s="7" t="n">
        <v>1</v>
      </c>
      <c r="AB60" s="8" t="s">
        <v>121</v>
      </c>
      <c r="AC60" s="8" t="s">
        <v>85</v>
      </c>
      <c r="AD60" s="6" t="n">
        <f aca="false">$C60+$D60*2+$E60*0.5+$F60+$G60*0.5</f>
        <v>9</v>
      </c>
      <c r="AE60" s="1" t="n">
        <f aca="false">$H60+$I60*3+$J60*0.5+$K60+$L60*0.5+$M60*0.1+$N60*0.2</f>
        <v>13</v>
      </c>
      <c r="AF60" s="1" t="n">
        <f aca="false">$AD60*$W60*$AA60-1.5*$AE60*$X60</f>
        <v>-1.8</v>
      </c>
      <c r="AG60" s="1" t="n">
        <f aca="false">$O60*$Y60-2*($P60*$Z60+R60)</f>
        <v>0</v>
      </c>
      <c r="AH60" s="1" t="n">
        <f aca="false">IF($AG60&lt;0,$AG60*1.5,$AG60*3)</f>
        <v>0</v>
      </c>
      <c r="AI60" s="1" t="n">
        <f aca="false">(Q60+S60+U60)*2-(T60+V60)*3</f>
        <v>0</v>
      </c>
      <c r="AJ60" s="7" t="n">
        <f aca="false">AF60+AH60+AI60</f>
        <v>-1.8</v>
      </c>
      <c r="AK60" s="9" t="n">
        <f aca="false">AJ60/(AD60+AE60*1.5+(O60+P60+R60+T60+V60)*3+(Q60+S60+U60)*2)</f>
        <v>-0.0631578947368421</v>
      </c>
      <c r="AL60" s="1" t="str">
        <f aca="false">IF(AC60="","",IF(AC60="分","分",IF(AJ60=0,"分",IF(AC60="攻",IF(AJ60&gt;0,"一致","不一致"),IF(AJ60&gt;=0,"不一致","一致")))))</f>
        <v>分</v>
      </c>
      <c r="AM60" s="10" t="n">
        <f aca="false">IF(AC60="","",ABS(AK60))</f>
        <v>0.0631578947368421</v>
      </c>
      <c r="AN60" s="1" t="n">
        <f aca="false">AO60-AP60</f>
        <v>1</v>
      </c>
      <c r="AO60" s="1" t="n">
        <v>4</v>
      </c>
      <c r="AP60" s="1" t="n">
        <v>3</v>
      </c>
    </row>
    <row r="61" customFormat="false" ht="12.8" hidden="false" customHeight="false" outlineLevel="0" collapsed="false">
      <c r="A61" s="1" t="n">
        <v>60</v>
      </c>
      <c r="B61" s="1" t="s">
        <v>122</v>
      </c>
      <c r="C61" s="2" t="n">
        <v>56</v>
      </c>
      <c r="E61" s="2" t="n">
        <v>1</v>
      </c>
      <c r="H61" s="4" t="n">
        <v>12</v>
      </c>
      <c r="I61" s="2" t="n">
        <v>1</v>
      </c>
      <c r="J61" s="2" t="n">
        <v>1</v>
      </c>
      <c r="O61" s="4" t="n">
        <v>11</v>
      </c>
      <c r="P61" s="2" t="n">
        <v>8</v>
      </c>
      <c r="R61" s="2" t="n">
        <v>2</v>
      </c>
      <c r="T61" s="2" t="n">
        <v>2</v>
      </c>
      <c r="W61" s="6" t="n">
        <v>0.9</v>
      </c>
      <c r="X61" s="1" t="n">
        <v>1</v>
      </c>
      <c r="Y61" s="1" t="n">
        <v>1</v>
      </c>
      <c r="Z61" s="1" t="n">
        <v>1</v>
      </c>
      <c r="AA61" s="7" t="n">
        <v>0.5</v>
      </c>
      <c r="AB61" s="20" t="s">
        <v>123</v>
      </c>
      <c r="AC61" s="8" t="s">
        <v>43</v>
      </c>
      <c r="AD61" s="6" t="n">
        <f aca="false">$C61+$D61*2+$E61*0.5+$F61+$G61*0.5</f>
        <v>56.5</v>
      </c>
      <c r="AE61" s="1" t="n">
        <f aca="false">$H61+$I61*3+$J61*0.5+$K61+$L61*0.5+$M61*0.1+$N61*0.2</f>
        <v>15.5</v>
      </c>
      <c r="AF61" s="1" t="n">
        <f aca="false">$AD61*$W61*$AA61-1.5*$AE61*$X61</f>
        <v>2.175</v>
      </c>
      <c r="AG61" s="1" t="n">
        <f aca="false">$O61*$Y61-2*($P61*$Z61+R61)</f>
        <v>-9</v>
      </c>
      <c r="AH61" s="1" t="n">
        <f aca="false">IF($AG61&lt;0,$AG61*1.5,$AG61*3)</f>
        <v>-13.5</v>
      </c>
      <c r="AI61" s="1" t="n">
        <f aca="false">(Q61+S61+U61)*2-(T61+V61)*3</f>
        <v>-6</v>
      </c>
      <c r="AJ61" s="7" t="n">
        <f aca="false">AF61+AH61+AI61</f>
        <v>-17.325</v>
      </c>
      <c r="AK61" s="9" t="n">
        <f aca="false">AJ61/(AD61+AE61*1.5+(O61+P61+R61+T61+V61)*3+(Q61+S61+U61)*2)</f>
        <v>-0.116470588235294</v>
      </c>
      <c r="AL61" s="1" t="str">
        <f aca="false">IF(AC61="","",IF(AC61="分","分",IF(AJ61=0,"分",IF(AC61="攻",IF(AJ61&gt;0,"一致","不一致"),IF(AJ61&gt;=0,"不一致","一致")))))</f>
        <v>一致</v>
      </c>
      <c r="AM61" s="10" t="n">
        <f aca="false">IF(AC61="","",ABS(AK61))</f>
        <v>0.116470588235294</v>
      </c>
      <c r="AN61" s="1" t="n">
        <f aca="false">AO61-AP61</f>
        <v>1</v>
      </c>
      <c r="AO61" s="1" t="n">
        <v>4</v>
      </c>
      <c r="AP61" s="1" t="n">
        <v>3</v>
      </c>
    </row>
    <row r="62" customFormat="false" ht="12.8" hidden="false" customHeight="false" outlineLevel="0" collapsed="false">
      <c r="A62" s="1" t="n">
        <v>61</v>
      </c>
      <c r="B62" s="1" t="s">
        <v>124</v>
      </c>
      <c r="C62" s="2" t="n">
        <v>17</v>
      </c>
      <c r="G62" s="3" t="n">
        <v>4</v>
      </c>
      <c r="H62" s="4" t="n">
        <v>18</v>
      </c>
      <c r="L62" s="5" t="n">
        <v>1</v>
      </c>
      <c r="O62" s="4" t="n">
        <v>2</v>
      </c>
      <c r="W62" s="6" t="n">
        <v>1</v>
      </c>
      <c r="X62" s="1" t="n">
        <v>1</v>
      </c>
      <c r="Y62" s="1" t="n">
        <v>1</v>
      </c>
      <c r="Z62" s="1" t="n">
        <v>1</v>
      </c>
      <c r="AA62" s="7" t="n">
        <v>1</v>
      </c>
      <c r="AB62" s="8" t="s">
        <v>125</v>
      </c>
      <c r="AC62" s="8" t="s">
        <v>43</v>
      </c>
      <c r="AD62" s="6" t="n">
        <f aca="false">$C62+$D62*2+$E62*0.5+$F62+$G62*0.5</f>
        <v>19</v>
      </c>
      <c r="AE62" s="1" t="n">
        <f aca="false">$H62+$I62*3+$J62*0.5+$K62+$L62*0.5+$M62*0.1+$N62*0.2</f>
        <v>18.5</v>
      </c>
      <c r="AF62" s="1" t="n">
        <f aca="false">$AD62*$W62*$AA62-1.5*$AE62*$X62</f>
        <v>-8.75</v>
      </c>
      <c r="AG62" s="1" t="n">
        <f aca="false">$O62*$Y62-2*($P62*$Z62+R62)</f>
        <v>2</v>
      </c>
      <c r="AH62" s="1" t="n">
        <f aca="false">IF($AG62&lt;0,$AG62*1.5,$AG62*3)</f>
        <v>6</v>
      </c>
      <c r="AI62" s="1" t="n">
        <f aca="false">(Q62+S62+U62)*2-(T62+V62)*3</f>
        <v>0</v>
      </c>
      <c r="AJ62" s="7" t="n">
        <f aca="false">AF62+AH62+AI62</f>
        <v>-2.75</v>
      </c>
      <c r="AK62" s="9" t="n">
        <f aca="false">AJ62/(AD62+AE62*1.5+(O62+P62+R62+T62+V62)*3+(Q62+S62+U62)*2)</f>
        <v>-0.0521327014218009</v>
      </c>
      <c r="AL62" s="1" t="str">
        <f aca="false">IF(AC62="","",IF(AC62="分","分",IF(AJ62=0,"分",IF(AC62="攻",IF(AJ62&gt;0,"一致","不一致"),IF(AJ62&gt;=0,"不一致","一致")))))</f>
        <v>一致</v>
      </c>
      <c r="AM62" s="10" t="n">
        <f aca="false">IF(AC62="","",ABS(AK62))</f>
        <v>0.0521327014218009</v>
      </c>
      <c r="AN62" s="1" t="n">
        <f aca="false">AO62-AP62</f>
        <v>0</v>
      </c>
      <c r="AO62" s="1" t="n">
        <v>3</v>
      </c>
      <c r="AP62" s="1" t="n">
        <v>3</v>
      </c>
    </row>
    <row r="63" customFormat="false" ht="12.8" hidden="false" customHeight="false" outlineLevel="0" collapsed="false">
      <c r="A63" s="1" t="n">
        <v>62</v>
      </c>
      <c r="B63" s="1" t="s">
        <v>126</v>
      </c>
      <c r="C63" s="2" t="n">
        <v>15</v>
      </c>
      <c r="E63" s="2" t="n">
        <v>2</v>
      </c>
      <c r="F63" s="2" t="n">
        <v>1</v>
      </c>
      <c r="G63" s="3" t="n">
        <v>2</v>
      </c>
      <c r="H63" s="4" t="n">
        <v>11</v>
      </c>
      <c r="O63" s="4" t="n">
        <v>2</v>
      </c>
      <c r="R63" s="2" t="n">
        <v>3</v>
      </c>
      <c r="S63" s="2" t="n">
        <v>1</v>
      </c>
      <c r="W63" s="6" t="n">
        <v>1</v>
      </c>
      <c r="X63" s="1" t="n">
        <v>1</v>
      </c>
      <c r="Y63" s="1" t="n">
        <v>1</v>
      </c>
      <c r="Z63" s="1" t="n">
        <v>1</v>
      </c>
      <c r="AA63" s="7" t="n">
        <v>1</v>
      </c>
      <c r="AB63" s="8" t="s">
        <v>127</v>
      </c>
      <c r="AC63" s="8" t="s">
        <v>45</v>
      </c>
      <c r="AD63" s="6" t="n">
        <f aca="false">$C63+$D63*2+$E63*0.5+$F63+$G63*0.5</f>
        <v>18</v>
      </c>
      <c r="AE63" s="1" t="n">
        <f aca="false">$H63+$I63*3+$J63*0.5+$K63+$L63*0.5+$M63*0.1+$N63*0.2</f>
        <v>11</v>
      </c>
      <c r="AF63" s="1" t="n">
        <f aca="false">$AD63*$W63*$AA63-1.5*$AE63*$X63</f>
        <v>1.5</v>
      </c>
      <c r="AG63" s="1" t="n">
        <f aca="false">$O63*$Y63-2*($P63*$Z63+R63)</f>
        <v>-4</v>
      </c>
      <c r="AH63" s="1" t="n">
        <f aca="false">IF($AG63&lt;0,$AG63*1.5,$AG63*3)</f>
        <v>-6</v>
      </c>
      <c r="AI63" s="1" t="n">
        <f aca="false">(Q63+S63+U63)*2-(T63+V63)*3</f>
        <v>2</v>
      </c>
      <c r="AJ63" s="7" t="n">
        <f aca="false">AF63+AH63+AI63</f>
        <v>-2.5</v>
      </c>
      <c r="AK63" s="9" t="n">
        <f aca="false">AJ63/(AD63+AE63*1.5+(O63+P63+R63+T63+V63)*3+(Q63+S63+U63)*2)</f>
        <v>-0.0485436893203884</v>
      </c>
      <c r="AL63" s="1" t="str">
        <f aca="false">IF(AC63="","",IF(AC63="分","分",IF(AJ63=0,"分",IF(AC63="攻",IF(AJ63&gt;0,"一致","不一致"),IF(AJ63&gt;=0,"不一致","一致")))))</f>
        <v>不一致</v>
      </c>
      <c r="AM63" s="10" t="n">
        <f aca="false">IF(AC63="","",ABS(AK63))</f>
        <v>0.0485436893203884</v>
      </c>
      <c r="AN63" s="1" t="n">
        <f aca="false">AO63-AP63</f>
        <v>2</v>
      </c>
      <c r="AO63" s="1" t="n">
        <v>4</v>
      </c>
      <c r="AP63" s="1" t="n">
        <v>2</v>
      </c>
    </row>
    <row r="64" customFormat="false" ht="12.8" hidden="false" customHeight="false" outlineLevel="0" collapsed="false">
      <c r="A64" s="1" t="n">
        <v>63</v>
      </c>
      <c r="B64" s="1" t="s">
        <v>128</v>
      </c>
      <c r="C64" s="2" t="n">
        <v>16</v>
      </c>
      <c r="H64" s="4" t="n">
        <v>11</v>
      </c>
      <c r="J64" s="2" t="n">
        <v>1</v>
      </c>
      <c r="O64" s="4" t="n">
        <v>4</v>
      </c>
      <c r="P64" s="2" t="n">
        <v>1</v>
      </c>
      <c r="R64" s="2" t="n">
        <v>3</v>
      </c>
      <c r="W64" s="6" t="n">
        <v>1</v>
      </c>
      <c r="X64" s="1" t="n">
        <v>1</v>
      </c>
      <c r="Y64" s="1" t="n">
        <v>1</v>
      </c>
      <c r="Z64" s="1" t="n">
        <v>1</v>
      </c>
      <c r="AA64" s="7" t="n">
        <v>1</v>
      </c>
      <c r="AC64" s="8" t="s">
        <v>43</v>
      </c>
      <c r="AD64" s="6" t="n">
        <f aca="false">$C64+$D64*2+$E64*0.5+$F64+$G64*0.5</f>
        <v>16</v>
      </c>
      <c r="AE64" s="1" t="n">
        <f aca="false">$H64+$I64*3+$J64*0.5+$K64+$L64*0.5+$M64*0.1+$N64*0.2</f>
        <v>11.5</v>
      </c>
      <c r="AF64" s="1" t="n">
        <f aca="false">$AD64*$W64*$AA64-1.5*$AE64*$X64</f>
        <v>-1.25</v>
      </c>
      <c r="AG64" s="1" t="n">
        <f aca="false">$O64*$Y64-2*($P64*$Z64+R64)</f>
        <v>-4</v>
      </c>
      <c r="AH64" s="1" t="n">
        <f aca="false">IF($AG64&lt;0,$AG64*1.5,$AG64*3)</f>
        <v>-6</v>
      </c>
      <c r="AI64" s="1" t="n">
        <f aca="false">(Q64+S64+U64)*2-(T64+V64)*3</f>
        <v>0</v>
      </c>
      <c r="AJ64" s="7" t="n">
        <f aca="false">AF64+AH64+AI64</f>
        <v>-7.25</v>
      </c>
      <c r="AK64" s="9" t="n">
        <f aca="false">AJ64/(AD64+AE64*1.5+(O64+P64+R64+T64+V64)*3+(Q64+S64+U64)*2)</f>
        <v>-0.126637554585153</v>
      </c>
      <c r="AL64" s="1" t="str">
        <f aca="false">IF(AC64="","",IF(AC64="分","分",IF(AJ64=0,"分",IF(AC64="攻",IF(AJ64&gt;0,"一致","不一致"),IF(AJ64&gt;=0,"不一致","一致")))))</f>
        <v>一致</v>
      </c>
      <c r="AM64" s="10" t="n">
        <f aca="false">IF(AC64="","",ABS(AK64))</f>
        <v>0.126637554585153</v>
      </c>
      <c r="AN64" s="1" t="n">
        <f aca="false">AO64-AP64</f>
        <v>-1</v>
      </c>
      <c r="AO64" s="1" t="n">
        <v>3</v>
      </c>
      <c r="AP64" s="1" t="n">
        <v>4</v>
      </c>
    </row>
    <row r="65" customFormat="false" ht="12.8" hidden="false" customHeight="false" outlineLevel="0" collapsed="false">
      <c r="A65" s="1" t="n">
        <v>64</v>
      </c>
      <c r="B65" s="1" t="n">
        <v>82</v>
      </c>
      <c r="C65" s="2" t="n">
        <v>24</v>
      </c>
      <c r="E65" s="2" t="n">
        <v>1</v>
      </c>
      <c r="H65" s="4" t="n">
        <v>27</v>
      </c>
      <c r="P65" s="2" t="n">
        <v>4</v>
      </c>
      <c r="Q65" s="2" t="n">
        <v>5</v>
      </c>
      <c r="W65" s="6" t="n">
        <v>1.1</v>
      </c>
      <c r="X65" s="1" t="n">
        <v>1</v>
      </c>
      <c r="Y65" s="1" t="n">
        <v>1</v>
      </c>
      <c r="Z65" s="1" t="n">
        <v>1</v>
      </c>
      <c r="AA65" s="7" t="n">
        <v>1</v>
      </c>
      <c r="AB65" s="8" t="s">
        <v>129</v>
      </c>
      <c r="AC65" s="8" t="s">
        <v>43</v>
      </c>
      <c r="AD65" s="6" t="n">
        <f aca="false">$C65+$D65*2+$E65*0.5+$F65+$G65*0.5</f>
        <v>24.5</v>
      </c>
      <c r="AE65" s="1" t="n">
        <f aca="false">$H65+$I65*3+$J65*0.5+$K65+$L65*0.5+$M65*0.1+$N65*0.2</f>
        <v>27</v>
      </c>
      <c r="AF65" s="1" t="n">
        <f aca="false">$AD65*$W65*$AA65-1.5*$AE65*$X65</f>
        <v>-13.55</v>
      </c>
      <c r="AG65" s="1" t="n">
        <f aca="false">$O65*$Y65-2*($P65*$Z65+R65)</f>
        <v>-8</v>
      </c>
      <c r="AH65" s="1" t="n">
        <f aca="false">IF($AG65&lt;0,$AG65*1.5,$AG65*3)</f>
        <v>-12</v>
      </c>
      <c r="AI65" s="1" t="n">
        <f aca="false">(Q65+S65+U65)*2-(T65+V65)*3</f>
        <v>10</v>
      </c>
      <c r="AJ65" s="7" t="n">
        <f aca="false">AF65+AH65+AI65</f>
        <v>-15.55</v>
      </c>
      <c r="AK65" s="9" t="n">
        <f aca="false">AJ65/(AD65+AE65*1.5+(O65+P65+R65+T65+V65)*3+(Q65+S65+U65)*2)</f>
        <v>-0.178735632183908</v>
      </c>
      <c r="AL65" s="1" t="str">
        <f aca="false">IF(AC65="","",IF(AC65="分","分",IF(AJ65=0,"分",IF(AC65="攻",IF(AJ65&gt;0,"一致","不一致"),IF(AJ65&gt;=0,"不一致","一致")))))</f>
        <v>一致</v>
      </c>
      <c r="AM65" s="10" t="n">
        <f aca="false">IF(AC65="","",ABS(AK65))</f>
        <v>0.178735632183908</v>
      </c>
      <c r="AN65" s="1" t="n">
        <f aca="false">AO65-AP65</f>
        <v>2</v>
      </c>
      <c r="AO65" s="1" t="n">
        <v>4</v>
      </c>
      <c r="AP65" s="1" t="n">
        <v>2</v>
      </c>
    </row>
    <row r="66" customFormat="false" ht="12.8" hidden="false" customHeight="false" outlineLevel="0" collapsed="false">
      <c r="A66" s="1" t="n">
        <v>65</v>
      </c>
      <c r="B66" s="1" t="n">
        <v>140</v>
      </c>
      <c r="C66" s="2" t="n">
        <v>17</v>
      </c>
      <c r="E66" s="2" t="n">
        <v>1</v>
      </c>
      <c r="G66" s="3" t="n">
        <v>3</v>
      </c>
      <c r="H66" s="4" t="n">
        <v>16</v>
      </c>
      <c r="J66" s="2" t="n">
        <v>1</v>
      </c>
      <c r="O66" s="4" t="n">
        <v>7</v>
      </c>
      <c r="R66" s="2" t="n">
        <v>1</v>
      </c>
      <c r="S66" s="2" t="n">
        <v>1</v>
      </c>
      <c r="T66" s="2" t="n">
        <v>1</v>
      </c>
      <c r="W66" s="6" t="n">
        <v>1.2</v>
      </c>
      <c r="X66" s="1" t="n">
        <v>1</v>
      </c>
      <c r="Y66" s="1" t="n">
        <v>1</v>
      </c>
      <c r="Z66" s="1" t="n">
        <v>1</v>
      </c>
      <c r="AA66" s="7" t="n">
        <v>1</v>
      </c>
      <c r="AC66" s="8" t="s">
        <v>45</v>
      </c>
      <c r="AD66" s="6" t="n">
        <f aca="false">$C66+$D66*2+$E66*0.5+$F66+$G66*0.5</f>
        <v>19</v>
      </c>
      <c r="AE66" s="1" t="n">
        <f aca="false">$H66+$I66*3+$J66*0.5+$K66+$L66*0.5+$M66*0.1+$N66*0.2</f>
        <v>16.5</v>
      </c>
      <c r="AF66" s="1" t="n">
        <f aca="false">$AD66*$W66*$AA66-1.5*$AE66*$X66</f>
        <v>-1.95</v>
      </c>
      <c r="AG66" s="1" t="n">
        <f aca="false">$O66*$Y66-2*($P66*$Z66+R66)</f>
        <v>5</v>
      </c>
      <c r="AH66" s="1" t="n">
        <f aca="false">IF($AG66&lt;0,$AG66*1.5,$AG66*3)</f>
        <v>15</v>
      </c>
      <c r="AI66" s="1" t="n">
        <f aca="false">(Q66+S66+U66)*2-(T66+V66)*3</f>
        <v>-1</v>
      </c>
      <c r="AJ66" s="7" t="n">
        <f aca="false">AF66+AH66+AI66</f>
        <v>12.05</v>
      </c>
      <c r="AK66" s="9" t="n">
        <f aca="false">AJ66/(AD66+AE66*1.5+(O66+P66+R66+T66+V66)*3+(Q66+S66+U66)*2)</f>
        <v>0.165635738831615</v>
      </c>
      <c r="AL66" s="1" t="str">
        <f aca="false">IF(AC66="","",IF(AC66="分","分",IF(AJ66=0,"分",IF(AC66="攻",IF(AJ66&gt;0,"一致","不一致"),IF(AJ66&gt;=0,"不一致","一致")))))</f>
        <v>一致</v>
      </c>
      <c r="AM66" s="10" t="n">
        <f aca="false">IF(AC66="","",ABS(AK66))</f>
        <v>0.165635738831615</v>
      </c>
      <c r="AN66" s="1" t="n">
        <f aca="false">AO66-AP66</f>
        <v>0</v>
      </c>
      <c r="AO66" s="1" t="n">
        <v>3</v>
      </c>
      <c r="AP66" s="1" t="n">
        <v>3</v>
      </c>
    </row>
    <row r="67" customFormat="false" ht="12.8" hidden="false" customHeight="false" outlineLevel="0" collapsed="false">
      <c r="A67" s="1" t="n">
        <v>66</v>
      </c>
      <c r="B67" s="1" t="s">
        <v>130</v>
      </c>
      <c r="C67" s="2" t="n">
        <v>21.5</v>
      </c>
      <c r="E67" s="2" t="n">
        <v>2</v>
      </c>
      <c r="H67" s="4" t="n">
        <v>9</v>
      </c>
      <c r="J67" s="2" t="n">
        <v>1</v>
      </c>
      <c r="O67" s="4" t="n">
        <v>3</v>
      </c>
      <c r="R67" s="2" t="n">
        <v>6</v>
      </c>
      <c r="S67" s="2" t="n">
        <v>1</v>
      </c>
      <c r="W67" s="6" t="n">
        <v>1</v>
      </c>
      <c r="X67" s="1" t="n">
        <v>1</v>
      </c>
      <c r="Y67" s="1" t="n">
        <v>1</v>
      </c>
      <c r="Z67" s="1" t="n">
        <v>1</v>
      </c>
      <c r="AA67" s="7" t="n">
        <v>1.5</v>
      </c>
      <c r="AB67" s="21" t="s">
        <v>131</v>
      </c>
      <c r="AC67" s="8" t="s">
        <v>45</v>
      </c>
      <c r="AD67" s="6" t="n">
        <f aca="false">$C67+$D67*2+$E67*0.5+$F67+$G67*0.5</f>
        <v>22.5</v>
      </c>
      <c r="AE67" s="1" t="n">
        <f aca="false">$H67+$I67*3+$J67*0.5+$K67+$L67*0.5+$M67*0.1+$N67*0.2</f>
        <v>9.5</v>
      </c>
      <c r="AF67" s="1" t="n">
        <f aca="false">$AD67*$W67*$AA67-1.5*$AE67*$X67</f>
        <v>19.5</v>
      </c>
      <c r="AG67" s="1" t="n">
        <f aca="false">$O67*$Y67-2*($P67*$Z67+R67)</f>
        <v>-9</v>
      </c>
      <c r="AH67" s="1" t="n">
        <f aca="false">IF($AG67&lt;0,$AG67*1.5,$AG67*3)</f>
        <v>-13.5</v>
      </c>
      <c r="AI67" s="1" t="n">
        <f aca="false">(Q67+S67+U67)*2-(T67+V67)*3</f>
        <v>2</v>
      </c>
      <c r="AJ67" s="7" t="n">
        <f aca="false">AF67+AH67+AI67</f>
        <v>8</v>
      </c>
      <c r="AK67" s="9" t="n">
        <f aca="false">AJ67/(AD67+AE67*1.5+(O67+P67+R67+T67+V67)*3+(Q67+S67+U67)*2)</f>
        <v>0.121673003802281</v>
      </c>
      <c r="AL67" s="1" t="str">
        <f aca="false">IF(AC67="","",IF(AC67="分","分",IF(AJ67=0,"分",IF(AC67="攻",IF(AJ67&gt;0,"一致","不一致"),IF(AJ67&gt;=0,"不一致","一致")))))</f>
        <v>一致</v>
      </c>
      <c r="AM67" s="10" t="n">
        <f aca="false">IF(AC67="","",ABS(AK67))</f>
        <v>0.121673003802281</v>
      </c>
      <c r="AN67" s="1" t="n">
        <f aca="false">AO67-AP67</f>
        <v>1</v>
      </c>
      <c r="AO67" s="1" t="n">
        <v>4</v>
      </c>
      <c r="AP67" s="1" t="n">
        <v>3</v>
      </c>
    </row>
    <row r="68" customFormat="false" ht="12.8" hidden="false" customHeight="false" outlineLevel="0" collapsed="false">
      <c r="A68" s="1" t="n">
        <v>67</v>
      </c>
      <c r="B68" s="1" t="s">
        <v>132</v>
      </c>
      <c r="C68" s="2" t="n">
        <v>9</v>
      </c>
      <c r="D68" s="2" t="n">
        <v>1</v>
      </c>
      <c r="E68" s="2" t="n">
        <v>1</v>
      </c>
      <c r="H68" s="4" t="n">
        <v>13</v>
      </c>
      <c r="J68" s="2" t="n">
        <v>1</v>
      </c>
      <c r="W68" s="6" t="n">
        <v>1.1</v>
      </c>
      <c r="X68" s="1" t="n">
        <v>1</v>
      </c>
      <c r="Y68" s="1" t="n">
        <v>1</v>
      </c>
      <c r="Z68" s="1" t="n">
        <v>1</v>
      </c>
      <c r="AA68" s="7" t="n">
        <v>1</v>
      </c>
      <c r="AC68" s="8" t="s">
        <v>43</v>
      </c>
      <c r="AD68" s="6" t="n">
        <f aca="false">$C68+$D68*2+$E68*0.5+$F68+$G68*0.5</f>
        <v>11.5</v>
      </c>
      <c r="AE68" s="1" t="n">
        <f aca="false">$H68+$I68*3+$J68*0.5+$K68+$L68*0.5+$M68*0.1+$N68*0.2</f>
        <v>13.5</v>
      </c>
      <c r="AF68" s="1" t="n">
        <f aca="false">$AD68*$W68*$AA68-1.5*$AE68*$X68</f>
        <v>-7.6</v>
      </c>
      <c r="AG68" s="1" t="n">
        <f aca="false">$O68*$Y68-2*($P68*$Z68+R68)</f>
        <v>0</v>
      </c>
      <c r="AH68" s="1" t="n">
        <f aca="false">IF($AG68&lt;0,$AG68*1.5,$AG68*3)</f>
        <v>0</v>
      </c>
      <c r="AI68" s="1" t="n">
        <f aca="false">(Q68+S68+U68)*2-(T68+V68)*3</f>
        <v>0</v>
      </c>
      <c r="AJ68" s="7" t="n">
        <f aca="false">AF68+AH68+AI68</f>
        <v>-7.6</v>
      </c>
      <c r="AK68" s="9" t="n">
        <f aca="false">AJ68/(AD68+AE68*1.5+(O68+P68+R68+T68+V68)*3+(Q68+S68+U68)*2)</f>
        <v>-0.239370078740157</v>
      </c>
      <c r="AL68" s="1" t="str">
        <f aca="false">IF(AC68="","",IF(AC68="分","分",IF(AJ68=0,"分",IF(AC68="攻",IF(AJ68&gt;0,"一致","不一致"),IF(AJ68&gt;=0,"不一致","一致")))))</f>
        <v>一致</v>
      </c>
      <c r="AM68" s="10" t="n">
        <f aca="false">IF(AC68="","",ABS(AK68))</f>
        <v>0.239370078740157</v>
      </c>
      <c r="AN68" s="1" t="n">
        <f aca="false">AO68-AP68</f>
        <v>0</v>
      </c>
      <c r="AO68" s="1" t="n">
        <v>4</v>
      </c>
      <c r="AP68" s="1" t="n">
        <v>4</v>
      </c>
    </row>
    <row r="69" customFormat="false" ht="12.8" hidden="false" customHeight="false" outlineLevel="0" collapsed="false">
      <c r="A69" s="1" t="n">
        <v>68</v>
      </c>
      <c r="B69" s="1" t="n">
        <v>59</v>
      </c>
      <c r="C69" s="2" t="n">
        <v>10</v>
      </c>
      <c r="E69" s="2" t="n">
        <v>1</v>
      </c>
      <c r="H69" s="4" t="n">
        <v>13</v>
      </c>
      <c r="L69" s="5" t="n">
        <v>6</v>
      </c>
      <c r="M69" s="5" t="n">
        <v>33</v>
      </c>
      <c r="O69" s="4" t="n">
        <v>12</v>
      </c>
      <c r="R69" s="2" t="n">
        <v>2</v>
      </c>
      <c r="W69" s="6" t="n">
        <v>1</v>
      </c>
      <c r="X69" s="1" t="n">
        <v>1</v>
      </c>
      <c r="Y69" s="1" t="n">
        <v>1</v>
      </c>
      <c r="Z69" s="1" t="n">
        <v>1</v>
      </c>
      <c r="AA69" s="7" t="n">
        <v>1</v>
      </c>
      <c r="AB69" s="8" t="s">
        <v>133</v>
      </c>
      <c r="AC69" s="8" t="s">
        <v>45</v>
      </c>
      <c r="AD69" s="6" t="n">
        <f aca="false">$C69+$D69*2+$E69*0.5+$F69+$G69*0.5</f>
        <v>10.5</v>
      </c>
      <c r="AE69" s="1" t="n">
        <f aca="false">$H69+$I69*3+$J69*0.5+$K69+$L69*0.5+$M69*0.1+$N69*0.2</f>
        <v>19.3</v>
      </c>
      <c r="AF69" s="1" t="n">
        <f aca="false">$AD69*$W69*$AA69-1.5*$AE69*$X69</f>
        <v>-18.45</v>
      </c>
      <c r="AG69" s="1" t="n">
        <f aca="false">$O69*$Y69-2*($P69*$Z69+R69)</f>
        <v>8</v>
      </c>
      <c r="AH69" s="1" t="n">
        <f aca="false">IF($AG69&lt;0,$AG69*1.5,$AG69*3)</f>
        <v>24</v>
      </c>
      <c r="AI69" s="1" t="n">
        <f aca="false">(Q69+S69+U69)*2-(T69+V69)*3</f>
        <v>0</v>
      </c>
      <c r="AJ69" s="7" t="n">
        <f aca="false">AF69+AH69+AI69</f>
        <v>5.55</v>
      </c>
      <c r="AK69" s="9" t="n">
        <f aca="false">AJ69/(AD69+AE69*1.5+(O69+P69+R69+T69+V69)*3+(Q69+S69+U69)*2)</f>
        <v>0.0681399631675874</v>
      </c>
      <c r="AL69" s="1" t="str">
        <f aca="false">IF(AC69="","",IF(AC69="分","分",IF(AJ69=0,"分",IF(AC69="攻",IF(AJ69&gt;0,"一致","不一致"),IF(AJ69&gt;=0,"不一致","一致")))))</f>
        <v>一致</v>
      </c>
      <c r="AM69" s="10" t="n">
        <f aca="false">IF(AC69="","",ABS(AK69))</f>
        <v>0.0681399631675874</v>
      </c>
      <c r="AN69" s="1" t="n">
        <f aca="false">AO69-AP69</f>
        <v>2</v>
      </c>
      <c r="AO69" s="1" t="n">
        <v>4</v>
      </c>
      <c r="AP69" s="1" t="n">
        <v>2</v>
      </c>
    </row>
    <row r="70" customFormat="false" ht="12.8" hidden="false" customHeight="false" outlineLevel="0" collapsed="false">
      <c r="A70" s="1" t="n">
        <v>69</v>
      </c>
      <c r="B70" s="1" t="s">
        <v>134</v>
      </c>
      <c r="C70" s="2" t="n">
        <v>26</v>
      </c>
      <c r="E70" s="2" t="n">
        <v>1</v>
      </c>
      <c r="F70" s="2" t="n">
        <v>2</v>
      </c>
      <c r="G70" s="3" t="n">
        <v>2</v>
      </c>
      <c r="H70" s="4" t="n">
        <v>14</v>
      </c>
      <c r="J70" s="2" t="n">
        <v>1</v>
      </c>
      <c r="P70" s="2" t="n">
        <v>6</v>
      </c>
      <c r="Q70" s="2" t="n">
        <v>2</v>
      </c>
      <c r="R70" s="2" t="n">
        <v>3</v>
      </c>
      <c r="S70" s="2" t="n">
        <v>2</v>
      </c>
      <c r="W70" s="6" t="n">
        <v>1</v>
      </c>
      <c r="X70" s="1" t="n">
        <v>1</v>
      </c>
      <c r="Y70" s="1" t="n">
        <v>0.75</v>
      </c>
      <c r="Z70" s="1" t="n">
        <v>1</v>
      </c>
      <c r="AA70" s="7" t="n">
        <v>0.75</v>
      </c>
      <c r="AB70" s="35" t="s">
        <v>135</v>
      </c>
      <c r="AC70" s="8" t="s">
        <v>43</v>
      </c>
      <c r="AD70" s="6" t="n">
        <f aca="false">$C70+$D70*2+$E70*0.5+$F70+$G70*0.5</f>
        <v>29.5</v>
      </c>
      <c r="AE70" s="1" t="n">
        <f aca="false">$H70+$I70*3+$J70*0.5+$K70+$L70*0.5+$M70*0.1+$N70*0.2</f>
        <v>14.5</v>
      </c>
      <c r="AF70" s="1" t="n">
        <f aca="false">$AD70*$W70*$AA70-1.5*$AE70*$X70</f>
        <v>0.375</v>
      </c>
      <c r="AG70" s="1" t="n">
        <f aca="false">$O70*$Y70-2*($P70*$Z70+R70)</f>
        <v>-18</v>
      </c>
      <c r="AH70" s="1" t="n">
        <f aca="false">IF($AG70&lt;0,$AG70*1.5,$AG70*3)</f>
        <v>-27</v>
      </c>
      <c r="AI70" s="1" t="n">
        <f aca="false">(Q70+S70+U70)*2-(T70+V70)*3</f>
        <v>8</v>
      </c>
      <c r="AJ70" s="7" t="n">
        <f aca="false">AF70+AH70+AI70</f>
        <v>-18.625</v>
      </c>
      <c r="AK70" s="9" t="n">
        <f aca="false">AJ70/(AD70+AE70*1.5+(O70+P70+R70+T70+V70)*3+(Q70+S70+U70)*2)</f>
        <v>-0.215942028985507</v>
      </c>
      <c r="AL70" s="1" t="str">
        <f aca="false">IF(AC70="","",IF(AC70="分","分",IF(AJ70=0,"分",IF(AC70="攻",IF(AJ70&gt;0,"一致","不一致"),IF(AJ70&gt;=0,"不一致","一致")))))</f>
        <v>一致</v>
      </c>
      <c r="AM70" s="10" t="n">
        <f aca="false">IF(AC70="","",ABS(AK70))</f>
        <v>0.215942028985507</v>
      </c>
      <c r="AN70" s="1" t="n">
        <f aca="false">AO70-AP70</f>
        <v>0</v>
      </c>
      <c r="AO70" s="1" t="n">
        <v>3</v>
      </c>
      <c r="AP70" s="1" t="n">
        <v>3</v>
      </c>
    </row>
    <row r="71" customFormat="false" ht="12.8" hidden="false" customHeight="false" outlineLevel="0" collapsed="false">
      <c r="A71" s="1" t="n">
        <v>70</v>
      </c>
      <c r="B71" s="1" t="s">
        <v>136</v>
      </c>
      <c r="C71" s="2" t="n">
        <v>17</v>
      </c>
      <c r="E71" s="2" t="n">
        <v>1</v>
      </c>
      <c r="H71" s="4" t="n">
        <v>12.5</v>
      </c>
      <c r="J71" s="2" t="n">
        <v>1</v>
      </c>
      <c r="O71" s="4" t="n">
        <v>5</v>
      </c>
      <c r="P71" s="2" t="n">
        <v>4</v>
      </c>
      <c r="S71" s="2" t="n">
        <v>1</v>
      </c>
      <c r="W71" s="6" t="n">
        <v>1</v>
      </c>
      <c r="X71" s="1" t="n">
        <v>0.8</v>
      </c>
      <c r="Y71" s="1" t="n">
        <v>1</v>
      </c>
      <c r="Z71" s="1" t="n">
        <v>1</v>
      </c>
      <c r="AA71" s="7" t="n">
        <v>1</v>
      </c>
      <c r="AC71" s="8" t="s">
        <v>45</v>
      </c>
      <c r="AD71" s="6" t="n">
        <f aca="false">$C71+$D71*2+$E71*0.5+$F71+$G71*0.5</f>
        <v>17.5</v>
      </c>
      <c r="AE71" s="1" t="n">
        <f aca="false">$H71+$I71*3+$J71*0.5+$K71+$L71*0.5+$M71*0.1+$N71*0.2</f>
        <v>13</v>
      </c>
      <c r="AF71" s="1" t="n">
        <f aca="false">$AD71*$W71*$AA71-1.5*$AE71*$X71</f>
        <v>1.9</v>
      </c>
      <c r="AG71" s="1" t="n">
        <f aca="false">$O71*$Y71-2*($P71*$Z71+R71)</f>
        <v>-3</v>
      </c>
      <c r="AH71" s="1" t="n">
        <f aca="false">IF($AG71&lt;0,$AG71*1.5,$AG71*3)</f>
        <v>-4.5</v>
      </c>
      <c r="AI71" s="1" t="n">
        <f aca="false">(Q71+S71+U71)*2-(T71+V71)*3</f>
        <v>2</v>
      </c>
      <c r="AJ71" s="7" t="n">
        <f aca="false">AF71+AH71+AI71</f>
        <v>-0.600000000000001</v>
      </c>
      <c r="AK71" s="9" t="n">
        <f aca="false">AJ71/(AD71+AE71*1.5+(O71+P71+R71+T71+V71)*3+(Q71+S71+U71)*2)</f>
        <v>-0.00909090909090911</v>
      </c>
      <c r="AL71" s="1" t="str">
        <f aca="false">IF(AC71="","",IF(AC71="分","分",IF(AJ71=0,"分",IF(AC71="攻",IF(AJ71&gt;0,"一致","不一致"),IF(AJ71&gt;=0,"不一致","一致")))))</f>
        <v>不一致</v>
      </c>
      <c r="AM71" s="10" t="n">
        <f aca="false">IF(AC71="","",ABS(AK71))</f>
        <v>0.00909090909090911</v>
      </c>
      <c r="AN71" s="1" t="n">
        <f aca="false">AO71-AP71</f>
        <v>1</v>
      </c>
      <c r="AO71" s="1" t="n">
        <v>3</v>
      </c>
      <c r="AP71" s="1" t="n">
        <v>2</v>
      </c>
    </row>
    <row r="72" customFormat="false" ht="12.8" hidden="false" customHeight="false" outlineLevel="0" collapsed="false">
      <c r="A72" s="1" t="n">
        <v>71</v>
      </c>
      <c r="B72" s="1" t="s">
        <v>137</v>
      </c>
      <c r="C72" s="2" t="n">
        <v>33</v>
      </c>
      <c r="E72" s="2" t="n">
        <v>2</v>
      </c>
      <c r="H72" s="4" t="n">
        <v>18</v>
      </c>
      <c r="J72" s="2" t="n">
        <v>1</v>
      </c>
      <c r="Q72" s="2" t="n">
        <v>2</v>
      </c>
      <c r="R72" s="2" t="n">
        <v>2</v>
      </c>
      <c r="S72" s="2" t="n">
        <v>2</v>
      </c>
      <c r="T72" s="2" t="n">
        <v>1</v>
      </c>
      <c r="U72" s="2" t="n">
        <v>3</v>
      </c>
      <c r="W72" s="6" t="n">
        <v>1</v>
      </c>
      <c r="X72" s="1" t="n">
        <v>1</v>
      </c>
      <c r="Y72" s="1" t="n">
        <v>0.75</v>
      </c>
      <c r="Z72" s="1" t="n">
        <v>1</v>
      </c>
      <c r="AA72" s="7" t="n">
        <v>0.5</v>
      </c>
      <c r="AB72" s="20" t="s">
        <v>138</v>
      </c>
      <c r="AC72" s="8" t="s">
        <v>43</v>
      </c>
      <c r="AD72" s="6" t="n">
        <f aca="false">$C72+$D72*2+$E72*0.5+$F72+$G72*0.5</f>
        <v>34</v>
      </c>
      <c r="AE72" s="1" t="n">
        <f aca="false">$H72+$I72*3+$J72*0.5+$K72+$L72*0.5+$M72*0.1+$N72*0.2</f>
        <v>18.5</v>
      </c>
      <c r="AF72" s="1" t="n">
        <f aca="false">$AD72*$W72*$AA72-1.5*$AE72*$X72</f>
        <v>-10.75</v>
      </c>
      <c r="AG72" s="1" t="n">
        <f aca="false">$O72*$Y72-2*($P72*$Z72+R72)</f>
        <v>-4</v>
      </c>
      <c r="AH72" s="1" t="n">
        <f aca="false">IF($AG72&lt;0,$AG72*1.5,$AG72*3)</f>
        <v>-6</v>
      </c>
      <c r="AI72" s="1" t="n">
        <f aca="false">(Q72+S72+U72)*2-(T72+V72)*3</f>
        <v>11</v>
      </c>
      <c r="AJ72" s="7" t="n">
        <f aca="false">AF72+AH72+AI72</f>
        <v>-5.75</v>
      </c>
      <c r="AK72" s="9" t="n">
        <f aca="false">AJ72/(AD72+AE72*1.5+(O72+P72+R72+T72+V72)*3+(Q72+S72+U72)*2)</f>
        <v>-0.0678466076696165</v>
      </c>
      <c r="AL72" s="1" t="str">
        <f aca="false">IF(AC72="","",IF(AC72="分","分",IF(AJ72=0,"分",IF(AC72="攻",IF(AJ72&gt;0,"一致","不一致"),IF(AJ72&gt;=0,"不一致","一致")))))</f>
        <v>一致</v>
      </c>
      <c r="AM72" s="10" t="n">
        <f aca="false">IF(AC72="","",ABS(AK72))</f>
        <v>0.0678466076696165</v>
      </c>
      <c r="AN72" s="1" t="n">
        <f aca="false">AO72-AP72</f>
        <v>1</v>
      </c>
      <c r="AO72" s="1" t="n">
        <v>4</v>
      </c>
      <c r="AP72" s="1" t="n">
        <v>3</v>
      </c>
    </row>
    <row r="73" customFormat="false" ht="12.8" hidden="false" customHeight="false" outlineLevel="0" collapsed="false">
      <c r="A73" s="1" t="n">
        <v>72</v>
      </c>
      <c r="B73" s="1" t="n">
        <v>139</v>
      </c>
      <c r="C73" s="2" t="n">
        <v>20</v>
      </c>
      <c r="E73" s="2" t="n">
        <v>1</v>
      </c>
      <c r="F73" s="2" t="n">
        <v>1</v>
      </c>
      <c r="G73" s="3" t="n">
        <v>3</v>
      </c>
      <c r="H73" s="4" t="n">
        <v>14</v>
      </c>
      <c r="N73" s="3" t="n">
        <v>5</v>
      </c>
      <c r="O73" s="4" t="n">
        <v>12</v>
      </c>
      <c r="P73" s="2" t="n">
        <v>2</v>
      </c>
      <c r="R73" s="2" t="n">
        <v>5</v>
      </c>
      <c r="W73" s="6" t="n">
        <v>1</v>
      </c>
      <c r="X73" s="1" t="n">
        <v>1</v>
      </c>
      <c r="Y73" s="1" t="n">
        <v>0.75</v>
      </c>
      <c r="Z73" s="1" t="n">
        <v>1</v>
      </c>
      <c r="AA73" s="7" t="n">
        <v>1</v>
      </c>
      <c r="AB73" s="36" t="s">
        <v>139</v>
      </c>
      <c r="AC73" s="8" t="s">
        <v>45</v>
      </c>
      <c r="AD73" s="6" t="n">
        <f aca="false">$C73+$D73*2+$E73*0.5+$F73+$G73*0.5</f>
        <v>23</v>
      </c>
      <c r="AE73" s="1" t="n">
        <f aca="false">$H73+$I73*3+$J73*0.5+$K73+$L73*0.5+$M73*0.1+$N73*0.2</f>
        <v>15</v>
      </c>
      <c r="AF73" s="1" t="n">
        <f aca="false">$AD73*$W73*$AA73-1.5*$AE73*$X73</f>
        <v>0.5</v>
      </c>
      <c r="AG73" s="1" t="n">
        <f aca="false">$O73*$Y73-2*($P73*$Z73+R73)</f>
        <v>-5</v>
      </c>
      <c r="AH73" s="1" t="n">
        <f aca="false">IF($AG73&lt;0,$AG73*1.5,$AG73*3)</f>
        <v>-7.5</v>
      </c>
      <c r="AI73" s="1" t="n">
        <f aca="false">(Q73+S73+U73)*2-(T73+V73)*3</f>
        <v>0</v>
      </c>
      <c r="AJ73" s="7" t="n">
        <f aca="false">AF73+AH73+AI73</f>
        <v>-7</v>
      </c>
      <c r="AK73" s="9" t="n">
        <f aca="false">AJ73/(AD73+AE73*1.5+(O73+P73+R73+T73+V73)*3+(Q73+S73+U73)*2)</f>
        <v>-0.0682926829268293</v>
      </c>
      <c r="AL73" s="1" t="str">
        <f aca="false">IF(AC73="","",IF(AC73="分","分",IF(AJ73=0,"分",IF(AC73="攻",IF(AJ73&gt;0,"一致","不一致"),IF(AJ73&gt;=0,"不一致","一致")))))</f>
        <v>不一致</v>
      </c>
      <c r="AM73" s="10" t="n">
        <f aca="false">IF(AC73="","",ABS(AK73))</f>
        <v>0.0682926829268293</v>
      </c>
      <c r="AN73" s="1" t="n">
        <f aca="false">AO73-AP73</f>
        <v>2</v>
      </c>
      <c r="AO73" s="1" t="n">
        <v>4</v>
      </c>
      <c r="AP73" s="1" t="n">
        <v>2</v>
      </c>
    </row>
    <row r="74" customFormat="false" ht="12.8" hidden="false" customHeight="false" outlineLevel="0" collapsed="false">
      <c r="A74" s="1" t="n">
        <v>73</v>
      </c>
      <c r="B74" s="1" t="s">
        <v>140</v>
      </c>
      <c r="C74" s="2" t="n">
        <v>16</v>
      </c>
      <c r="E74" s="2" t="n">
        <v>1</v>
      </c>
      <c r="H74" s="4" t="n">
        <v>11</v>
      </c>
      <c r="M74" s="5" t="n">
        <v>18</v>
      </c>
      <c r="O74" s="4" t="n">
        <v>2</v>
      </c>
      <c r="P74" s="2" t="n">
        <v>2</v>
      </c>
      <c r="R74" s="2" t="n">
        <v>4</v>
      </c>
      <c r="W74" s="6" t="n">
        <v>1</v>
      </c>
      <c r="X74" s="1" t="n">
        <v>1</v>
      </c>
      <c r="Y74" s="1" t="n">
        <v>1</v>
      </c>
      <c r="Z74" s="1" t="n">
        <v>0.25</v>
      </c>
      <c r="AA74" s="7" t="n">
        <v>1</v>
      </c>
      <c r="AB74" s="8" t="s">
        <v>78</v>
      </c>
      <c r="AC74" s="8" t="s">
        <v>43</v>
      </c>
      <c r="AD74" s="6" t="n">
        <f aca="false">$C74+$D74*2+$E74*0.5+$F74+$G74*0.5</f>
        <v>16.5</v>
      </c>
      <c r="AE74" s="1" t="n">
        <f aca="false">$H74+$I74*3+$J74*0.5+$K74+$L74*0.5+$M74*0.1+$N74*0.2</f>
        <v>12.8</v>
      </c>
      <c r="AF74" s="1" t="n">
        <f aca="false">$AD74*$W74*$AA74-1.5*$AE74*$X74</f>
        <v>-2.7</v>
      </c>
      <c r="AG74" s="1" t="n">
        <f aca="false">$O74*$Y74-2*($P74*$Z74+R74)</f>
        <v>-7</v>
      </c>
      <c r="AH74" s="1" t="n">
        <f aca="false">IF($AG74&lt;0,$AG74*1.5,$AG74*3)</f>
        <v>-10.5</v>
      </c>
      <c r="AI74" s="1" t="n">
        <f aca="false">(Q74+S74+U74)*2-(T74+V74)*3</f>
        <v>0</v>
      </c>
      <c r="AJ74" s="7" t="n">
        <f aca="false">AF74+AH74+AI74</f>
        <v>-13.2</v>
      </c>
      <c r="AK74" s="9" t="n">
        <f aca="false">AJ74/(AD74+AE74*1.5+(O74+P74+R74+T74+V74)*3+(Q74+S74+U74)*2)</f>
        <v>-0.221105527638191</v>
      </c>
      <c r="AL74" s="1" t="str">
        <f aca="false">IF(AC74="","",IF(AC74="分","分",IF(AJ74=0,"分",IF(AC74="攻",IF(AJ74&gt;0,"一致","不一致"),IF(AJ74&gt;=0,"不一致","一致")))))</f>
        <v>一致</v>
      </c>
      <c r="AM74" s="10" t="n">
        <f aca="false">IF(AC74="","",ABS(AK74))</f>
        <v>0.221105527638191</v>
      </c>
      <c r="AN74" s="1" t="n">
        <f aca="false">AO74-AP74</f>
        <v>1</v>
      </c>
      <c r="AO74" s="1" t="n">
        <v>4</v>
      </c>
      <c r="AP74" s="1" t="n">
        <v>3</v>
      </c>
    </row>
    <row r="75" customFormat="false" ht="12.8" hidden="false" customHeight="false" outlineLevel="0" collapsed="false">
      <c r="A75" s="1" t="n">
        <v>74</v>
      </c>
      <c r="B75" s="1" t="s">
        <v>141</v>
      </c>
      <c r="C75" s="2" t="n">
        <v>38</v>
      </c>
      <c r="H75" s="4" t="n">
        <v>16</v>
      </c>
      <c r="O75" s="4" t="n">
        <v>6</v>
      </c>
      <c r="R75" s="2" t="n">
        <v>2</v>
      </c>
      <c r="S75" s="2" t="n">
        <v>1</v>
      </c>
      <c r="W75" s="24" t="n">
        <v>0.8</v>
      </c>
      <c r="X75" s="1" t="n">
        <v>1.2</v>
      </c>
      <c r="Y75" s="1" t="n">
        <v>1</v>
      </c>
      <c r="Z75" s="1" t="n">
        <v>1</v>
      </c>
      <c r="AA75" s="7" t="n">
        <v>1</v>
      </c>
      <c r="AB75" s="26" t="s">
        <v>142</v>
      </c>
      <c r="AC75" s="8" t="s">
        <v>45</v>
      </c>
      <c r="AD75" s="6" t="n">
        <f aca="false">$C75+$D75*2+$E75*0.5+$F75+$G75*0.5</f>
        <v>38</v>
      </c>
      <c r="AE75" s="1" t="n">
        <f aca="false">$H75+$I75*3+$J75*0.5+$K75+$L75*0.5+$M75*0.1+$N75*0.2</f>
        <v>16</v>
      </c>
      <c r="AF75" s="1" t="n">
        <f aca="false">$AD75*$W75*$AA75-1.5*$AE75*$X75</f>
        <v>1.60000000000001</v>
      </c>
      <c r="AG75" s="1" t="n">
        <f aca="false">$O75*$Y75-2*($P75*$Z75+R75)</f>
        <v>2</v>
      </c>
      <c r="AH75" s="1" t="n">
        <f aca="false">IF($AG75&lt;0,$AG75*1.5,$AG75*3)</f>
        <v>6</v>
      </c>
      <c r="AI75" s="1" t="n">
        <f aca="false">(Q75+S75+U75)*2-(T75+V75)*3</f>
        <v>2</v>
      </c>
      <c r="AJ75" s="7" t="n">
        <f aca="false">AF75+AH75+AI75</f>
        <v>9.60000000000001</v>
      </c>
      <c r="AK75" s="9" t="n">
        <f aca="false">AJ75/(AD75+AE75*1.5+(O75+P75+R75+T75+V75)*3+(Q75+S75+U75)*2)</f>
        <v>0.109090909090909</v>
      </c>
      <c r="AL75" s="1" t="str">
        <f aca="false">IF(AC75="","",IF(AC75="分","分",IF(AJ75=0,"分",IF(AC75="攻",IF(AJ75&gt;0,"一致","不一致"),IF(AJ75&gt;=0,"不一致","一致")))))</f>
        <v>一致</v>
      </c>
      <c r="AM75" s="10" t="n">
        <f aca="false">IF(AC75="","",ABS(AK75))</f>
        <v>0.109090909090909</v>
      </c>
      <c r="AN75" s="1" t="n">
        <f aca="false">AO75-AP75</f>
        <v>-2</v>
      </c>
      <c r="AO75" s="1" t="n">
        <v>3</v>
      </c>
      <c r="AP75" s="1" t="n">
        <v>5</v>
      </c>
    </row>
    <row r="76" customFormat="false" ht="12.8" hidden="false" customHeight="false" outlineLevel="0" collapsed="false">
      <c r="A76" s="1" t="n">
        <v>75</v>
      </c>
      <c r="B76" s="1" t="s">
        <v>143</v>
      </c>
      <c r="C76" s="2" t="n">
        <v>40</v>
      </c>
      <c r="H76" s="4" t="n">
        <v>14</v>
      </c>
      <c r="J76" s="2" t="n">
        <v>1</v>
      </c>
      <c r="W76" s="24" t="n">
        <v>0.5</v>
      </c>
      <c r="X76" s="1" t="n">
        <v>1</v>
      </c>
      <c r="Y76" s="1" t="n">
        <v>1</v>
      </c>
      <c r="Z76" s="1" t="n">
        <v>1</v>
      </c>
      <c r="AA76" s="7" t="n">
        <v>0.5</v>
      </c>
      <c r="AB76" s="20" t="s">
        <v>120</v>
      </c>
      <c r="AC76" s="8" t="s">
        <v>43</v>
      </c>
      <c r="AD76" s="6" t="n">
        <f aca="false">$C76+$D76*2+$E76*0.5+$F76+$G76*0.5</f>
        <v>40</v>
      </c>
      <c r="AE76" s="1" t="n">
        <f aca="false">$H76+$I76*3+$J76*0.5+$K76+$L76*0.5+$M76*0.1+$N76*0.2</f>
        <v>14.5</v>
      </c>
      <c r="AF76" s="1" t="n">
        <f aca="false">$AD76*$W76*$AA76-1.5*$AE76*$X76</f>
        <v>-11.75</v>
      </c>
      <c r="AG76" s="1" t="n">
        <f aca="false">$O76*$Y76-2*($P76*$Z76+R76)</f>
        <v>0</v>
      </c>
      <c r="AH76" s="1" t="n">
        <f aca="false">IF($AG76&lt;0,$AG76*1.5,$AG76*3)</f>
        <v>0</v>
      </c>
      <c r="AI76" s="1" t="n">
        <f aca="false">(Q76+S76+U76)*2-(T76+V76)*3</f>
        <v>0</v>
      </c>
      <c r="AJ76" s="7" t="n">
        <f aca="false">AF76+AH76+AI76</f>
        <v>-11.75</v>
      </c>
      <c r="AK76" s="9" t="n">
        <f aca="false">AJ76/(AD76+AE76*1.5+(O76+P76+R76+T76+V76)*3+(Q76+S76+U76)*2)</f>
        <v>-0.190283400809717</v>
      </c>
      <c r="AL76" s="1" t="str">
        <f aca="false">IF(AC76="","",IF(AC76="分","分",IF(AJ76=0,"分",IF(AC76="攻",IF(AJ76&gt;0,"一致","不一致"),IF(AJ76&gt;=0,"不一致","一致")))))</f>
        <v>一致</v>
      </c>
      <c r="AM76" s="10" t="n">
        <f aca="false">IF(AC76="","",ABS(AK76))</f>
        <v>0.190283400809717</v>
      </c>
      <c r="AN76" s="1" t="n">
        <f aca="false">AO76-AP76</f>
        <v>-2</v>
      </c>
      <c r="AO76" s="1" t="n">
        <v>2</v>
      </c>
      <c r="AP76" s="1" t="n">
        <v>4</v>
      </c>
    </row>
    <row r="77" customFormat="false" ht="12.8" hidden="false" customHeight="false" outlineLevel="0" collapsed="false">
      <c r="A77" s="1" t="n">
        <v>76</v>
      </c>
      <c r="B77" s="1" t="n">
        <v>54</v>
      </c>
      <c r="C77" s="2" t="n">
        <v>17</v>
      </c>
      <c r="H77" s="4" t="n">
        <v>12</v>
      </c>
      <c r="P77" s="2" t="n">
        <v>1</v>
      </c>
      <c r="W77" s="6" t="n">
        <v>0.8</v>
      </c>
      <c r="X77" s="1" t="n">
        <v>0.8</v>
      </c>
      <c r="Y77" s="1" t="n">
        <v>1</v>
      </c>
      <c r="Z77" s="1" t="n">
        <v>1</v>
      </c>
      <c r="AA77" s="7" t="n">
        <v>1</v>
      </c>
      <c r="AB77" s="8" t="s">
        <v>144</v>
      </c>
      <c r="AC77" s="8" t="s">
        <v>43</v>
      </c>
      <c r="AD77" s="6" t="n">
        <f aca="false">$C77+$D77*2+$E77*0.5+$F77+$G77*0.5</f>
        <v>17</v>
      </c>
      <c r="AE77" s="1" t="n">
        <f aca="false">$H77+$I77*3+$J77*0.5+$K77+$L77*0.5+$M77*0.1+$N77*0.2</f>
        <v>12</v>
      </c>
      <c r="AF77" s="1" t="n">
        <f aca="false">$AD77*$W77*$AA77-1.5*$AE77*$X77</f>
        <v>-0.799999999999999</v>
      </c>
      <c r="AG77" s="1" t="n">
        <f aca="false">$O77*$Y77-2*($P77*$Z77+R77)</f>
        <v>-2</v>
      </c>
      <c r="AH77" s="1" t="n">
        <f aca="false">IF($AG77&lt;0,$AG77*1.5,$AG77*3)</f>
        <v>-3</v>
      </c>
      <c r="AI77" s="1" t="n">
        <f aca="false">(Q77+S77+U77)*2-(T77+V77)*3</f>
        <v>0</v>
      </c>
      <c r="AJ77" s="7" t="n">
        <f aca="false">AF77+AH77+AI77</f>
        <v>-3.8</v>
      </c>
      <c r="AK77" s="9" t="n">
        <f aca="false">AJ77/(AD77+AE77*1.5+(O77+P77+R77+T77+V77)*3+(Q77+S77+U77)*2)</f>
        <v>-0.1</v>
      </c>
      <c r="AL77" s="1" t="str">
        <f aca="false">IF(AC77="","",IF(AC77="分","分",IF(AJ77=0,"分",IF(AC77="攻",IF(AJ77&gt;0,"一致","不一致"),IF(AJ77&gt;=0,"不一致","一致")))))</f>
        <v>一致</v>
      </c>
      <c r="AM77" s="10" t="n">
        <f aca="false">IF(AC77="","",ABS(AK77))</f>
        <v>0.1</v>
      </c>
      <c r="AN77" s="1" t="n">
        <f aca="false">AO77-AP77</f>
        <v>0</v>
      </c>
      <c r="AO77" s="1" t="n">
        <v>2</v>
      </c>
      <c r="AP77" s="1" t="n">
        <v>2</v>
      </c>
    </row>
    <row r="78" customFormat="false" ht="12.8" hidden="false" customHeight="false" outlineLevel="0" collapsed="false">
      <c r="A78" s="1" t="n">
        <v>77</v>
      </c>
      <c r="B78" s="1" t="n">
        <v>72</v>
      </c>
      <c r="C78" s="2" t="n">
        <v>12</v>
      </c>
      <c r="D78" s="2" t="n">
        <v>1</v>
      </c>
      <c r="E78" s="2" t="n">
        <v>1</v>
      </c>
      <c r="F78" s="2" t="n">
        <v>3</v>
      </c>
      <c r="G78" s="3" t="n">
        <v>9</v>
      </c>
      <c r="H78" s="4" t="n">
        <v>7</v>
      </c>
      <c r="L78" s="5" t="n">
        <v>3</v>
      </c>
      <c r="M78" s="5" t="n">
        <v>12</v>
      </c>
      <c r="O78" s="4" t="n">
        <v>4</v>
      </c>
      <c r="R78" s="2" t="n">
        <v>4</v>
      </c>
      <c r="S78" s="2" t="n">
        <v>1</v>
      </c>
      <c r="W78" s="6" t="n">
        <v>1.2</v>
      </c>
      <c r="X78" s="1" t="n">
        <v>1.1</v>
      </c>
      <c r="Y78" s="1" t="n">
        <v>1</v>
      </c>
      <c r="Z78" s="1" t="n">
        <v>1</v>
      </c>
      <c r="AA78" s="7" t="n">
        <v>0.75</v>
      </c>
      <c r="AB78" s="8" t="s">
        <v>145</v>
      </c>
      <c r="AC78" s="8" t="s">
        <v>45</v>
      </c>
      <c r="AD78" s="6" t="n">
        <f aca="false">$C78+$D78*2+$E78*0.5+$F78+$G78*0.5</f>
        <v>22</v>
      </c>
      <c r="AE78" s="1" t="n">
        <f aca="false">$H78+$I78*3+$J78*0.5+$K78+$L78*0.5+$M78*0.1+$N78*0.2</f>
        <v>9.7</v>
      </c>
      <c r="AF78" s="1" t="n">
        <f aca="false">$AD78*$W78*$AA78-1.5*$AE78*$X78</f>
        <v>3.795</v>
      </c>
      <c r="AG78" s="1" t="n">
        <f aca="false">$O78*$Y78-2*($P78*$Z78+R78)</f>
        <v>-4</v>
      </c>
      <c r="AH78" s="1" t="n">
        <f aca="false">IF($AG78&lt;0,$AG78*1.5,$AG78*3)</f>
        <v>-6</v>
      </c>
      <c r="AI78" s="1" t="n">
        <f aca="false">(Q78+S78+U78)*2-(T78+V78)*3</f>
        <v>2</v>
      </c>
      <c r="AJ78" s="7" t="n">
        <f aca="false">AF78+AH78+AI78</f>
        <v>-0.205000000000002</v>
      </c>
      <c r="AK78" s="9" t="n">
        <f aca="false">AJ78/(AD78+AE78*1.5+(O78+P78+R78+T78+V78)*3+(Q78+S78+U78)*2)</f>
        <v>-0.00327737809752201</v>
      </c>
      <c r="AL78" s="1" t="str">
        <f aca="false">IF(AC78="","",IF(AC78="分","分",IF(AJ78=0,"分",IF(AC78="攻",IF(AJ78&gt;0,"一致","不一致"),IF(AJ78&gt;=0,"不一致","一致")))))</f>
        <v>不一致</v>
      </c>
      <c r="AM78" s="10" t="n">
        <f aca="false">IF(AC78="","",ABS(AK78))</f>
        <v>0.00327737809752201</v>
      </c>
      <c r="AN78" s="1" t="n">
        <f aca="false">AO78-AP78</f>
        <v>1</v>
      </c>
      <c r="AO78" s="1" t="n">
        <v>5</v>
      </c>
      <c r="AP78" s="1" t="n">
        <v>4</v>
      </c>
    </row>
    <row r="79" customFormat="false" ht="12.8" hidden="false" customHeight="false" outlineLevel="0" collapsed="false">
      <c r="A79" s="1" t="n">
        <v>78</v>
      </c>
      <c r="B79" s="1" t="s">
        <v>146</v>
      </c>
      <c r="C79" s="2" t="n">
        <v>15</v>
      </c>
      <c r="E79" s="2" t="n">
        <v>1</v>
      </c>
      <c r="H79" s="4" t="n">
        <v>11</v>
      </c>
      <c r="N79" s="3" t="n">
        <v>2</v>
      </c>
      <c r="O79" s="4" t="n">
        <v>10</v>
      </c>
      <c r="P79" s="2" t="n">
        <v>10</v>
      </c>
      <c r="R79" s="2" t="n">
        <v>1</v>
      </c>
      <c r="W79" s="6" t="n">
        <v>1</v>
      </c>
      <c r="X79" s="1" t="n">
        <v>0.9</v>
      </c>
      <c r="Y79" s="1" t="n">
        <v>1</v>
      </c>
      <c r="Z79" s="1" t="n">
        <v>1</v>
      </c>
      <c r="AA79" s="7" t="n">
        <v>1</v>
      </c>
      <c r="AC79" s="8" t="s">
        <v>43</v>
      </c>
      <c r="AD79" s="6" t="n">
        <f aca="false">$C79+$D79*2+$E79*0.5+$F79+$G79*0.5</f>
        <v>15.5</v>
      </c>
      <c r="AE79" s="1" t="n">
        <f aca="false">$H79+$I79*3+$J79*0.5+$K79+$L79*0.5+$M79*0.1+$N79*0.2</f>
        <v>11.4</v>
      </c>
      <c r="AF79" s="1" t="n">
        <f aca="false">$AD79*$W79*$AA79-1.5*$AE79*$X79</f>
        <v>0.109999999999998</v>
      </c>
      <c r="AG79" s="1" t="n">
        <f aca="false">$O79*$Y79-2*($P79*$Z79+R79)</f>
        <v>-12</v>
      </c>
      <c r="AH79" s="1" t="n">
        <f aca="false">IF($AG79&lt;0,$AG79*1.5,$AG79*3)</f>
        <v>-18</v>
      </c>
      <c r="AI79" s="1" t="n">
        <f aca="false">(Q79+S79+U79)*2-(T79+V79)*3</f>
        <v>0</v>
      </c>
      <c r="AJ79" s="7" t="n">
        <f aca="false">AF79+AH79+AI79</f>
        <v>-17.89</v>
      </c>
      <c r="AK79" s="9" t="n">
        <f aca="false">AJ79/(AD79+AE79*1.5+(O79+P79+R79+T79+V79)*3+(Q79+S79+U79)*2)</f>
        <v>-0.187133891213389</v>
      </c>
      <c r="AL79" s="1" t="str">
        <f aca="false">IF(AC79="","",IF(AC79="分","分",IF(AJ79=0,"分",IF(AC79="攻",IF(AJ79&gt;0,"一致","不一致"),IF(AJ79&gt;=0,"不一致","一致")))))</f>
        <v>一致</v>
      </c>
      <c r="AM79" s="10" t="n">
        <f aca="false">IF(AC79="","",ABS(AK79))</f>
        <v>0.187133891213389</v>
      </c>
      <c r="AN79" s="1" t="n">
        <f aca="false">AO79-AP79</f>
        <v>-1</v>
      </c>
      <c r="AO79" s="1" t="n">
        <v>2</v>
      </c>
      <c r="AP79" s="1" t="n">
        <v>3</v>
      </c>
    </row>
    <row r="80" customFormat="false" ht="12.8" hidden="false" customHeight="false" outlineLevel="0" collapsed="false">
      <c r="A80" s="1" t="n">
        <v>79</v>
      </c>
      <c r="B80" s="1" t="s">
        <v>147</v>
      </c>
      <c r="C80" s="2" t="n">
        <v>32</v>
      </c>
      <c r="E80" s="2" t="n">
        <v>2</v>
      </c>
      <c r="H80" s="4" t="n">
        <v>48</v>
      </c>
      <c r="M80" s="5" t="n">
        <v>36</v>
      </c>
      <c r="O80" s="4" t="n">
        <v>3</v>
      </c>
      <c r="P80" s="2" t="n">
        <v>1</v>
      </c>
      <c r="R80" s="2" t="n">
        <v>2</v>
      </c>
      <c r="S80" s="2" t="n">
        <v>1</v>
      </c>
      <c r="T80" s="2" t="n">
        <v>1</v>
      </c>
      <c r="U80" s="2" t="n">
        <v>2</v>
      </c>
      <c r="W80" s="6" t="n">
        <v>1</v>
      </c>
      <c r="X80" s="1" t="n">
        <v>0.9</v>
      </c>
      <c r="Y80" s="1" t="n">
        <v>1</v>
      </c>
      <c r="Z80" s="1" t="n">
        <v>1</v>
      </c>
      <c r="AA80" s="7" t="n">
        <v>1</v>
      </c>
      <c r="AC80" s="8" t="s">
        <v>43</v>
      </c>
      <c r="AD80" s="6" t="n">
        <f aca="false">$C80+$D80*2+$E80*0.5+$F80+$G80*0.5</f>
        <v>33</v>
      </c>
      <c r="AE80" s="1" t="n">
        <f aca="false">$H80+$I80*3+$J80*0.5+$K80+$L80*0.5+$M80*0.1+$N80*0.2</f>
        <v>51.6</v>
      </c>
      <c r="AF80" s="1" t="n">
        <f aca="false">$AD80*$W80*$AA80-1.5*$AE80*$X80</f>
        <v>-36.66</v>
      </c>
      <c r="AG80" s="1" t="n">
        <f aca="false">$O80*$Y80-2*($P80*$Z80+R80)</f>
        <v>-3</v>
      </c>
      <c r="AH80" s="1" t="n">
        <f aca="false">IF($AG80&lt;0,$AG80*1.5,$AG80*3)</f>
        <v>-4.5</v>
      </c>
      <c r="AI80" s="1" t="n">
        <f aca="false">(Q80+S80+U80)*2-(T80+V80)*3</f>
        <v>3</v>
      </c>
      <c r="AJ80" s="7" t="n">
        <f aca="false">AF80+AH80+AI80</f>
        <v>-38.16</v>
      </c>
      <c r="AK80" s="9" t="n">
        <f aca="false">AJ80/(AD80+AE80*1.5+(O80+P80+R80+T80+V80)*3+(Q80+S80+U80)*2)</f>
        <v>-0.277729257641921</v>
      </c>
      <c r="AL80" s="1" t="str">
        <f aca="false">IF(AC80="","",IF(AC80="分","分",IF(AJ80=0,"分",IF(AC80="攻",IF(AJ80&gt;0,"一致","不一致"),IF(AJ80&gt;=0,"不一致","一致")))))</f>
        <v>一致</v>
      </c>
      <c r="AM80" s="10" t="n">
        <f aca="false">IF(AC80="","",ABS(AK80))</f>
        <v>0.277729257641921</v>
      </c>
      <c r="AN80" s="1" t="n">
        <f aca="false">AO80-AP80</f>
        <v>1</v>
      </c>
      <c r="AO80" s="1" t="n">
        <v>4</v>
      </c>
      <c r="AP80" s="1" t="n">
        <v>3</v>
      </c>
    </row>
    <row r="81" customFormat="false" ht="12.8" hidden="false" customHeight="false" outlineLevel="0" collapsed="false">
      <c r="A81" s="1" t="n">
        <v>80</v>
      </c>
      <c r="B81" s="1" t="s">
        <v>148</v>
      </c>
      <c r="C81" s="2" t="n">
        <v>14</v>
      </c>
      <c r="E81" s="2" t="n">
        <v>2</v>
      </c>
      <c r="G81" s="3" t="n">
        <v>4</v>
      </c>
      <c r="H81" s="4" t="n">
        <v>12</v>
      </c>
      <c r="J81" s="2" t="n">
        <v>1</v>
      </c>
      <c r="M81" s="5" t="n">
        <v>24</v>
      </c>
      <c r="N81" s="3" t="n">
        <v>8</v>
      </c>
      <c r="O81" s="4" t="n">
        <v>2</v>
      </c>
      <c r="W81" s="6" t="n">
        <v>1.1</v>
      </c>
      <c r="X81" s="1" t="n">
        <v>1</v>
      </c>
      <c r="Y81" s="1" t="n">
        <v>1</v>
      </c>
      <c r="Z81" s="1" t="n">
        <v>1</v>
      </c>
      <c r="AA81" s="7" t="n">
        <v>1</v>
      </c>
      <c r="AC81" s="8" t="s">
        <v>43</v>
      </c>
      <c r="AD81" s="6" t="n">
        <f aca="false">$C81+$D81*2+$E81*0.5+$F81+$G81*0.5</f>
        <v>17</v>
      </c>
      <c r="AE81" s="1" t="n">
        <f aca="false">$H81+$I81*3+$J81*0.5+$K81+$L81*0.5+$M81*0.1+$N81*0.2</f>
        <v>16.5</v>
      </c>
      <c r="AF81" s="1" t="n">
        <f aca="false">$AD81*$W81*$AA81-1.5*$AE81*$X81</f>
        <v>-6.05</v>
      </c>
      <c r="AG81" s="1" t="n">
        <f aca="false">$O81*$Y81-2*($P81*$Z81+R81)</f>
        <v>2</v>
      </c>
      <c r="AH81" s="1" t="n">
        <f aca="false">IF($AG81&lt;0,$AG81*1.5,$AG81*3)</f>
        <v>6</v>
      </c>
      <c r="AI81" s="1" t="n">
        <f aca="false">(Q81+S81+U81)*2-(T81+V81)*3</f>
        <v>0</v>
      </c>
      <c r="AJ81" s="7" t="n">
        <f aca="false">AF81+AH81+AI81</f>
        <v>-0.0499999999999972</v>
      </c>
      <c r="AK81" s="9" t="n">
        <f aca="false">AJ81/(AD81+AE81*1.5+(O81+P81+R81+T81+V81)*3+(Q81+S81+U81)*2)</f>
        <v>-0.00104712041884811</v>
      </c>
      <c r="AL81" s="1" t="str">
        <f aca="false">IF(AC81="","",IF(AC81="分","分",IF(AJ81=0,"分",IF(AC81="攻",IF(AJ81&gt;0,"一致","不一致"),IF(AJ81&gt;=0,"不一致","一致")))))</f>
        <v>一致</v>
      </c>
      <c r="AM81" s="10" t="n">
        <f aca="false">IF(AC81="","",ABS(AK81))</f>
        <v>0.00104712041884811</v>
      </c>
      <c r="AN81" s="1" t="n">
        <f aca="false">AO81-AP81</f>
        <v>2</v>
      </c>
      <c r="AO81" s="1" t="n">
        <v>5</v>
      </c>
      <c r="AP81" s="1" t="n">
        <v>3</v>
      </c>
    </row>
    <row r="82" customFormat="false" ht="12.8" hidden="false" customHeight="false" outlineLevel="0" collapsed="false">
      <c r="A82" s="1" t="n">
        <v>81</v>
      </c>
      <c r="B82" s="1" t="n">
        <v>71</v>
      </c>
      <c r="C82" s="2" t="n">
        <v>22.5</v>
      </c>
      <c r="E82" s="2" t="n">
        <v>1</v>
      </c>
      <c r="F82" s="2" t="n">
        <v>3</v>
      </c>
      <c r="G82" s="3" t="n">
        <v>3</v>
      </c>
      <c r="H82" s="4" t="n">
        <v>13</v>
      </c>
      <c r="L82" s="5" t="n">
        <v>2</v>
      </c>
      <c r="M82" s="5" t="n">
        <v>44</v>
      </c>
      <c r="N82" s="3" t="n">
        <v>8</v>
      </c>
      <c r="R82" s="2" t="n">
        <v>2</v>
      </c>
      <c r="S82" s="2" t="n">
        <v>2</v>
      </c>
      <c r="T82" s="2" t="n">
        <v>1</v>
      </c>
      <c r="U82" s="2" t="n">
        <v>3</v>
      </c>
      <c r="W82" s="6" t="n">
        <v>0.9</v>
      </c>
      <c r="X82" s="1" t="n">
        <v>1</v>
      </c>
      <c r="Y82" s="1" t="n">
        <v>1</v>
      </c>
      <c r="Z82" s="1" t="n">
        <v>1</v>
      </c>
      <c r="AA82" s="7" t="n">
        <v>1</v>
      </c>
      <c r="AB82" s="8" t="s">
        <v>149</v>
      </c>
      <c r="AC82" s="8" t="s">
        <v>43</v>
      </c>
      <c r="AD82" s="6" t="n">
        <f aca="false">$C82+$D82*2+$E82*0.5+$F82+$G82*0.5</f>
        <v>27.5</v>
      </c>
      <c r="AE82" s="1" t="n">
        <f aca="false">$H82+$I82*3+$J82*0.5+$K82+$L82*0.5+$M82*0.1+$N82*0.2</f>
        <v>20</v>
      </c>
      <c r="AF82" s="1" t="n">
        <f aca="false">$AD82*$W82*$AA82-1.5*$AE82*$X82</f>
        <v>-5.25</v>
      </c>
      <c r="AG82" s="1" t="n">
        <f aca="false">$O82*$Y82-2*($P82*$Z82+R82)</f>
        <v>-4</v>
      </c>
      <c r="AH82" s="1" t="n">
        <f aca="false">IF($AG82&lt;0,$AG82*1.5,$AG82*3)</f>
        <v>-6</v>
      </c>
      <c r="AI82" s="1" t="n">
        <f aca="false">(Q82+S82+U82)*2-(T82+V82)*3</f>
        <v>7</v>
      </c>
      <c r="AJ82" s="7" t="n">
        <f aca="false">AF82+AH82+AI82</f>
        <v>-4.25</v>
      </c>
      <c r="AK82" s="9" t="n">
        <f aca="false">AJ82/(AD82+AE82*1.5+(O82+P82+R82+T82+V82)*3+(Q82+S82+U82)*2)</f>
        <v>-0.0555555555555556</v>
      </c>
      <c r="AL82" s="1" t="str">
        <f aca="false">IF(AC82="","",IF(AC82="分","分",IF(AJ82=0,"分",IF(AC82="攻",IF(AJ82&gt;0,"一致","不一致"),IF(AJ82&gt;=0,"不一致","一致")))))</f>
        <v>一致</v>
      </c>
      <c r="AM82" s="10" t="n">
        <f aca="false">IF(AC82="","",ABS(AK82))</f>
        <v>0.0555555555555556</v>
      </c>
      <c r="AN82" s="1" t="n">
        <f aca="false">AO82-AP82</f>
        <v>0</v>
      </c>
      <c r="AO82" s="1" t="n">
        <v>4</v>
      </c>
      <c r="AP82" s="1" t="n">
        <v>4</v>
      </c>
    </row>
    <row r="83" customFormat="false" ht="12.8" hidden="false" customHeight="false" outlineLevel="0" collapsed="false">
      <c r="A83" s="1" t="n">
        <v>82</v>
      </c>
      <c r="B83" s="1" t="s">
        <v>150</v>
      </c>
      <c r="C83" s="2" t="n">
        <v>14</v>
      </c>
      <c r="E83" s="2" t="n">
        <v>1</v>
      </c>
      <c r="G83" s="3" t="n">
        <v>4</v>
      </c>
      <c r="H83" s="4" t="n">
        <v>10</v>
      </c>
      <c r="J83" s="2" t="n">
        <v>1</v>
      </c>
      <c r="O83" s="4" t="n">
        <v>8</v>
      </c>
      <c r="P83" s="2" t="n">
        <v>7</v>
      </c>
      <c r="Q83" s="2" t="n">
        <v>1</v>
      </c>
      <c r="R83" s="2" t="n">
        <v>2</v>
      </c>
      <c r="W83" s="6" t="n">
        <v>1</v>
      </c>
      <c r="X83" s="1" t="n">
        <v>1</v>
      </c>
      <c r="Y83" s="1" t="n">
        <v>0.5</v>
      </c>
      <c r="Z83" s="1" t="n">
        <v>1</v>
      </c>
      <c r="AA83" s="7" t="n">
        <v>1</v>
      </c>
      <c r="AB83" s="8" t="s">
        <v>151</v>
      </c>
      <c r="AC83" s="8" t="s">
        <v>43</v>
      </c>
      <c r="AD83" s="6" t="n">
        <f aca="false">$C83+$D83*2+$E83*0.5+$F83+$G83*0.5</f>
        <v>16.5</v>
      </c>
      <c r="AE83" s="1" t="n">
        <f aca="false">$H83+$I83*3+$J83*0.5+$K83+$L83*0.5+$M83*0.1+$N83*0.2</f>
        <v>10.5</v>
      </c>
      <c r="AF83" s="1" t="n">
        <f aca="false">$AD83*$W83*$AA83-1.5*$AE83*$X83</f>
        <v>0.75</v>
      </c>
      <c r="AG83" s="1" t="n">
        <f aca="false">$O83*$Y83-2*($P83*$Z83+R83)</f>
        <v>-14</v>
      </c>
      <c r="AH83" s="1" t="n">
        <f aca="false">IF($AG83&lt;0,$AG83*1.5,$AG83*3)</f>
        <v>-21</v>
      </c>
      <c r="AI83" s="1" t="n">
        <f aca="false">(Q83+S83+U83)*2-(T83+V83)*3</f>
        <v>2</v>
      </c>
      <c r="AJ83" s="7" t="n">
        <f aca="false">AF83+AH83+AI83</f>
        <v>-18.25</v>
      </c>
      <c r="AK83" s="9" t="n">
        <f aca="false">AJ83/(AD83+AE83*1.5+(O83+P83+R83+T83+V83)*3+(Q83+S83+U83)*2)</f>
        <v>-0.214076246334311</v>
      </c>
      <c r="AL83" s="1" t="str">
        <f aca="false">IF(AC83="","",IF(AC83="分","分",IF(AJ83=0,"分",IF(AC83="攻",IF(AJ83&gt;0,"一致","不一致"),IF(AJ83&gt;=0,"不一致","一致")))))</f>
        <v>一致</v>
      </c>
      <c r="AM83" s="10" t="n">
        <f aca="false">IF(AC83="","",ABS(AK83))</f>
        <v>0.214076246334311</v>
      </c>
      <c r="AN83" s="1" t="n">
        <f aca="false">AO83-AP83</f>
        <v>1</v>
      </c>
      <c r="AO83" s="1" t="n">
        <v>4</v>
      </c>
      <c r="AP83" s="1" t="n">
        <v>3</v>
      </c>
    </row>
    <row r="84" customFormat="false" ht="12.8" hidden="false" customHeight="false" outlineLevel="0" collapsed="false">
      <c r="A84" s="1" t="n">
        <v>83</v>
      </c>
      <c r="B84" s="1" t="s">
        <v>152</v>
      </c>
      <c r="C84" s="2" t="n">
        <v>12.5</v>
      </c>
      <c r="E84" s="2" t="n">
        <v>1</v>
      </c>
      <c r="H84" s="4" t="n">
        <v>9</v>
      </c>
      <c r="M84" s="5" t="n">
        <v>18</v>
      </c>
      <c r="O84" s="4" t="n">
        <v>6</v>
      </c>
      <c r="P84" s="2" t="n">
        <v>1</v>
      </c>
      <c r="R84" s="2" t="n">
        <v>2</v>
      </c>
      <c r="W84" s="6" t="n">
        <v>1</v>
      </c>
      <c r="X84" s="1" t="n">
        <v>1</v>
      </c>
      <c r="Y84" s="1" t="n">
        <v>0.75</v>
      </c>
      <c r="Z84" s="1" t="n">
        <v>0.25</v>
      </c>
      <c r="AA84" s="7" t="n">
        <v>0.75</v>
      </c>
      <c r="AB84" s="35" t="s">
        <v>153</v>
      </c>
      <c r="AC84" s="8" t="s">
        <v>43</v>
      </c>
      <c r="AD84" s="6" t="n">
        <f aca="false">$C84+$D84*2+$E84*0.5+$F84+$G84*0.5</f>
        <v>13</v>
      </c>
      <c r="AE84" s="1" t="n">
        <f aca="false">$H84+$I84*3+$J84*0.5+$K84+$L84*0.5+$M84*0.1+$N84*0.2</f>
        <v>10.8</v>
      </c>
      <c r="AF84" s="1" t="n">
        <f aca="false">$AD84*$W84*$AA84-1.5*$AE84*$X84</f>
        <v>-6.45</v>
      </c>
      <c r="AG84" s="1" t="n">
        <f aca="false">$O84*$Y84-2*($P84*$Z84+R84)</f>
        <v>0</v>
      </c>
      <c r="AH84" s="1" t="n">
        <f aca="false">IF($AG84&lt;0,$AG84*1.5,$AG84*3)</f>
        <v>0</v>
      </c>
      <c r="AI84" s="1" t="n">
        <f aca="false">(Q84+S84+U84)*2-(T84+V84)*3</f>
        <v>0</v>
      </c>
      <c r="AJ84" s="7" t="n">
        <f aca="false">AF84+AH84+AI84</f>
        <v>-6.45</v>
      </c>
      <c r="AK84" s="9" t="n">
        <f aca="false">AJ84/(AD84+AE84*1.5+(O84+P84+R84+T84+V84)*3+(Q84+S84+U84)*2)</f>
        <v>-0.114768683274021</v>
      </c>
      <c r="AL84" s="1" t="str">
        <f aca="false">IF(AC84="","",IF(AC84="分","分",IF(AJ84=0,"分",IF(AC84="攻",IF(AJ84&gt;0,"一致","不一致"),IF(AJ84&gt;=0,"不一致","一致")))))</f>
        <v>一致</v>
      </c>
      <c r="AM84" s="10" t="n">
        <f aca="false">IF(AC84="","",ABS(AK84))</f>
        <v>0.114768683274021</v>
      </c>
      <c r="AN84" s="1" t="n">
        <f aca="false">AO84-AP84</f>
        <v>0</v>
      </c>
      <c r="AO84" s="1" t="n">
        <v>3</v>
      </c>
      <c r="AP84" s="1" t="n">
        <v>3</v>
      </c>
    </row>
    <row r="85" customFormat="false" ht="12.8" hidden="false" customHeight="false" outlineLevel="0" collapsed="false">
      <c r="A85" s="1" t="n">
        <v>84</v>
      </c>
      <c r="B85" s="1" t="s">
        <v>154</v>
      </c>
      <c r="C85" s="2" t="n">
        <v>23.5</v>
      </c>
      <c r="E85" s="2" t="n">
        <v>1</v>
      </c>
      <c r="G85" s="3" t="n">
        <v>3</v>
      </c>
      <c r="H85" s="4" t="n">
        <v>13</v>
      </c>
      <c r="O85" s="4" t="n">
        <v>6</v>
      </c>
      <c r="S85" s="2" t="n">
        <v>1</v>
      </c>
      <c r="T85" s="2" t="n">
        <v>1</v>
      </c>
      <c r="W85" s="6" t="n">
        <v>0.6</v>
      </c>
      <c r="X85" s="1" t="n">
        <v>1</v>
      </c>
      <c r="Y85" s="1" t="n">
        <v>1</v>
      </c>
      <c r="Z85" s="1" t="n">
        <v>1</v>
      </c>
      <c r="AA85" s="7" t="n">
        <v>0.75</v>
      </c>
      <c r="AB85" s="34" t="s">
        <v>155</v>
      </c>
      <c r="AC85" s="8" t="s">
        <v>45</v>
      </c>
      <c r="AD85" s="6" t="n">
        <f aca="false">$C85+$D85*2+$E85*0.5+$F85+$G85*0.5</f>
        <v>25.5</v>
      </c>
      <c r="AE85" s="1" t="n">
        <f aca="false">$H85+$I85*3+$J85*0.5+$K85+$L85*0.5+$M85*0.1+$N85*0.2</f>
        <v>13</v>
      </c>
      <c r="AF85" s="1" t="n">
        <f aca="false">$AD85*$W85*$AA85-1.5*$AE85*$X85</f>
        <v>-8.025</v>
      </c>
      <c r="AG85" s="1" t="n">
        <f aca="false">$O85*$Y85-2*($P85*$Z85+R85)</f>
        <v>6</v>
      </c>
      <c r="AH85" s="1" t="n">
        <f aca="false">IF($AG85&lt;0,$AG85*1.5,$AG85*3)</f>
        <v>18</v>
      </c>
      <c r="AI85" s="1" t="n">
        <f aca="false">(Q85+S85+U85)*2-(T85+V85)*3</f>
        <v>-1</v>
      </c>
      <c r="AJ85" s="7" t="n">
        <f aca="false">AF85+AH85+AI85</f>
        <v>8.975</v>
      </c>
      <c r="AK85" s="9" t="n">
        <f aca="false">AJ85/(AD85+AE85*1.5+(O85+P85+R85+T85+V85)*3+(Q85+S85+U85)*2)</f>
        <v>0.131985294117647</v>
      </c>
      <c r="AL85" s="1" t="str">
        <f aca="false">IF(AC85="","",IF(AC85="分","分",IF(AJ85=0,"分",IF(AC85="攻",IF(AJ85&gt;0,"一致","不一致"),IF(AJ85&gt;=0,"不一致","一致")))))</f>
        <v>一致</v>
      </c>
      <c r="AM85" s="10" t="n">
        <f aca="false">IF(AC85="","",ABS(AK85))</f>
        <v>0.131985294117647</v>
      </c>
      <c r="AN85" s="1" t="n">
        <f aca="false">AO85-AP85</f>
        <v>0</v>
      </c>
      <c r="AO85" s="1" t="n">
        <v>3</v>
      </c>
      <c r="AP85" s="1" t="n">
        <v>3</v>
      </c>
    </row>
    <row r="86" customFormat="false" ht="12.8" hidden="false" customHeight="false" outlineLevel="0" collapsed="false">
      <c r="A86" s="1" t="n">
        <v>85</v>
      </c>
      <c r="B86" s="1" t="s">
        <v>156</v>
      </c>
      <c r="C86" s="2" t="n">
        <v>20</v>
      </c>
      <c r="H86" s="4" t="n">
        <v>14</v>
      </c>
      <c r="O86" s="4" t="n">
        <v>2</v>
      </c>
      <c r="Q86" s="2" t="n">
        <v>1</v>
      </c>
      <c r="R86" s="2" t="n">
        <v>2</v>
      </c>
      <c r="W86" s="6" t="n">
        <v>0.9</v>
      </c>
      <c r="X86" s="1" t="n">
        <v>0.9</v>
      </c>
      <c r="Y86" s="1" t="n">
        <v>1</v>
      </c>
      <c r="Z86" s="1" t="n">
        <v>1</v>
      </c>
      <c r="AA86" s="7" t="n">
        <v>0.5</v>
      </c>
      <c r="AB86" s="20" t="s">
        <v>123</v>
      </c>
      <c r="AC86" s="8" t="s">
        <v>43</v>
      </c>
      <c r="AD86" s="6" t="n">
        <f aca="false">$C86+$D86*2+$E86*0.5+$F86+$G86*0.5</f>
        <v>20</v>
      </c>
      <c r="AE86" s="1" t="n">
        <f aca="false">$H86+$I86*3+$J86*0.5+$K86+$L86*0.5+$M86*0.1+$N86*0.2</f>
        <v>14</v>
      </c>
      <c r="AF86" s="1" t="n">
        <f aca="false">$AD86*$W86*$AA86-1.5*$AE86*$X86</f>
        <v>-9.9</v>
      </c>
      <c r="AG86" s="1" t="n">
        <f aca="false">$O86*$Y86-2*($P86*$Z86+R86)</f>
        <v>-2</v>
      </c>
      <c r="AH86" s="1" t="n">
        <f aca="false">IF($AG86&lt;0,$AG86*1.5,$AG86*3)</f>
        <v>-3</v>
      </c>
      <c r="AI86" s="1" t="n">
        <f aca="false">(Q86+S86+U86)*2-(T86+V86)*3</f>
        <v>2</v>
      </c>
      <c r="AJ86" s="7" t="n">
        <f aca="false">AF86+AH86+AI86</f>
        <v>-10.9</v>
      </c>
      <c r="AK86" s="9" t="n">
        <f aca="false">AJ86/(AD86+AE86*1.5+(O86+P86+R86+T86+V86)*3+(Q86+S86+U86)*2)</f>
        <v>-0.198181818181818</v>
      </c>
      <c r="AL86" s="1" t="str">
        <f aca="false">IF(AC86="","",IF(AC86="分","分",IF(AJ86=0,"分",IF(AC86="攻",IF(AJ86&gt;0,"一致","不一致"),IF(AJ86&gt;=0,"不一致","一致")))))</f>
        <v>一致</v>
      </c>
      <c r="AM86" s="10" t="n">
        <f aca="false">IF(AC86="","",ABS(AK86))</f>
        <v>0.198181818181818</v>
      </c>
      <c r="AN86" s="1" t="n">
        <f aca="false">AO86-AP86</f>
        <v>1</v>
      </c>
      <c r="AO86" s="1" t="n">
        <v>3</v>
      </c>
      <c r="AP86" s="1" t="n">
        <v>2</v>
      </c>
    </row>
    <row r="87" customFormat="false" ht="12.8" hidden="false" customHeight="false" outlineLevel="0" collapsed="false">
      <c r="A87" s="1" t="n">
        <v>86</v>
      </c>
      <c r="B87" s="1" t="s">
        <v>157</v>
      </c>
      <c r="C87" s="2" t="n">
        <v>20</v>
      </c>
      <c r="E87" s="2" t="n">
        <v>1</v>
      </c>
      <c r="F87" s="2" t="n">
        <v>3</v>
      </c>
      <c r="G87" s="3" t="n">
        <v>3</v>
      </c>
      <c r="H87" s="4" t="n">
        <v>17</v>
      </c>
      <c r="L87" s="5" t="n">
        <v>2</v>
      </c>
      <c r="O87" s="4" t="n">
        <v>7</v>
      </c>
      <c r="Q87" s="2" t="n">
        <v>4</v>
      </c>
      <c r="R87" s="2" t="n">
        <v>3</v>
      </c>
      <c r="S87" s="2" t="n">
        <v>1</v>
      </c>
      <c r="W87" s="6" t="n">
        <v>0.9</v>
      </c>
      <c r="X87" s="1" t="n">
        <v>1</v>
      </c>
      <c r="Y87" s="1" t="n">
        <v>1</v>
      </c>
      <c r="Z87" s="1" t="n">
        <v>1</v>
      </c>
      <c r="AA87" s="7" t="n">
        <v>1</v>
      </c>
      <c r="AB87" s="8" t="s">
        <v>158</v>
      </c>
      <c r="AC87" s="8" t="s">
        <v>45</v>
      </c>
      <c r="AD87" s="6" t="n">
        <f aca="false">$C87+$D87*2+$E87*0.5+$F87+$G87*0.5</f>
        <v>25</v>
      </c>
      <c r="AE87" s="1" t="n">
        <f aca="false">$H87+$I87*3+$J87*0.5+$K87+$L87*0.5+$M87*0.1+$N87*0.2</f>
        <v>18</v>
      </c>
      <c r="AF87" s="1" t="n">
        <f aca="false">$AD87*$W87*$AA87-1.5*$AE87*$X87</f>
        <v>-4.5</v>
      </c>
      <c r="AG87" s="1" t="n">
        <f aca="false">$O87*$Y87-2*($P87*$Z87+R87)</f>
        <v>1</v>
      </c>
      <c r="AH87" s="1" t="n">
        <f aca="false">IF($AG87&lt;0,$AG87*1.5,$AG87*3)</f>
        <v>3</v>
      </c>
      <c r="AI87" s="1" t="n">
        <f aca="false">(Q87+S87+U87)*2-(T87+V87)*3</f>
        <v>10</v>
      </c>
      <c r="AJ87" s="7" t="n">
        <f aca="false">AF87+AH87+AI87</f>
        <v>8.5</v>
      </c>
      <c r="AK87" s="9" t="n">
        <f aca="false">AJ87/(AD87+AE87*1.5+(O87+P87+R87+T87+V87)*3+(Q87+S87+U87)*2)</f>
        <v>0.0923913043478261</v>
      </c>
      <c r="AL87" s="1" t="str">
        <f aca="false">IF(AC87="","",IF(AC87="分","分",IF(AJ87=0,"分",IF(AC87="攻",IF(AJ87&gt;0,"一致","不一致"),IF(AJ87&gt;=0,"不一致","一致")))))</f>
        <v>一致</v>
      </c>
      <c r="AM87" s="10" t="n">
        <f aca="false">IF(AC87="","",ABS(AK87))</f>
        <v>0.0923913043478261</v>
      </c>
      <c r="AN87" s="1" t="n">
        <f aca="false">AO87-AP87</f>
        <v>2</v>
      </c>
      <c r="AO87" s="1" t="n">
        <v>4</v>
      </c>
      <c r="AP87" s="1" t="n">
        <v>2</v>
      </c>
    </row>
    <row r="88" customFormat="false" ht="12.8" hidden="false" customHeight="false" outlineLevel="0" collapsed="false">
      <c r="A88" s="1" t="n">
        <v>87</v>
      </c>
      <c r="B88" s="1" t="s">
        <v>159</v>
      </c>
      <c r="C88" s="2" t="n">
        <v>26</v>
      </c>
      <c r="H88" s="4" t="n">
        <v>12</v>
      </c>
      <c r="M88" s="5" t="n">
        <v>24</v>
      </c>
      <c r="N88" s="3" t="n">
        <v>5</v>
      </c>
      <c r="S88" s="2" t="n">
        <v>1</v>
      </c>
      <c r="T88" s="2" t="n">
        <v>1</v>
      </c>
      <c r="W88" s="24" t="n">
        <v>0.5</v>
      </c>
      <c r="X88" s="1" t="n">
        <v>1</v>
      </c>
      <c r="Y88" s="1" t="n">
        <v>1</v>
      </c>
      <c r="Z88" s="1" t="n">
        <v>1</v>
      </c>
      <c r="AA88" s="7" t="n">
        <v>0.75</v>
      </c>
      <c r="AB88" s="34" t="s">
        <v>160</v>
      </c>
      <c r="AC88" s="8" t="s">
        <v>43</v>
      </c>
      <c r="AD88" s="6" t="n">
        <f aca="false">$C88+$D88*2+$E88*0.5+$F88+$G88*0.5</f>
        <v>26</v>
      </c>
      <c r="AE88" s="1" t="n">
        <f aca="false">$H88+$I88*3+$J88*0.5+$K88+$L88*0.5+$M88*0.1+$N88*0.2</f>
        <v>15.4</v>
      </c>
      <c r="AF88" s="1" t="n">
        <f aca="false">$AD88*$W88*$AA88-1.5*$AE88*$X88</f>
        <v>-13.35</v>
      </c>
      <c r="AG88" s="1" t="n">
        <f aca="false">$O88*$Y88-2*($P88*$Z88+R88)</f>
        <v>0</v>
      </c>
      <c r="AH88" s="1" t="n">
        <f aca="false">IF($AG88&lt;0,$AG88*1.5,$AG88*3)</f>
        <v>0</v>
      </c>
      <c r="AI88" s="1" t="n">
        <f aca="false">(Q88+S88+U88)*2-(T88+V88)*3</f>
        <v>-1</v>
      </c>
      <c r="AJ88" s="7" t="n">
        <f aca="false">AF88+AH88+AI88</f>
        <v>-14.35</v>
      </c>
      <c r="AK88" s="9" t="n">
        <f aca="false">AJ88/(AD88+AE88*1.5+(O88+P88+R88+T88+V88)*3+(Q88+S88+U88)*2)</f>
        <v>-0.265249537892791</v>
      </c>
      <c r="AL88" s="1" t="str">
        <f aca="false">IF(AC88="","",IF(AC88="分","分",IF(AJ88=0,"分",IF(AC88="攻",IF(AJ88&gt;0,"一致","不一致"),IF(AJ88&gt;=0,"不一致","一致")))))</f>
        <v>一致</v>
      </c>
      <c r="AM88" s="10" t="n">
        <f aca="false">IF(AC88="","",ABS(AK88))</f>
        <v>0.265249537892791</v>
      </c>
      <c r="AN88" s="1" t="n">
        <f aca="false">AO88-AP88</f>
        <v>-2</v>
      </c>
      <c r="AO88" s="1" t="n">
        <v>2</v>
      </c>
      <c r="AP88" s="1" t="n">
        <v>4</v>
      </c>
    </row>
    <row r="89" customFormat="false" ht="12.8" hidden="false" customHeight="false" outlineLevel="0" collapsed="false">
      <c r="A89" s="1" t="n">
        <v>88</v>
      </c>
      <c r="B89" s="1" t="s">
        <v>161</v>
      </c>
      <c r="C89" s="2" t="n">
        <v>22.5</v>
      </c>
      <c r="E89" s="2" t="n">
        <v>1</v>
      </c>
      <c r="H89" s="4" t="n">
        <v>9.5</v>
      </c>
      <c r="O89" s="4" t="n">
        <v>6</v>
      </c>
      <c r="P89" s="2" t="n">
        <v>6</v>
      </c>
      <c r="Q89" s="2" t="n">
        <v>3</v>
      </c>
      <c r="R89" s="2" t="n">
        <v>3</v>
      </c>
      <c r="W89" s="6" t="n">
        <v>1</v>
      </c>
      <c r="X89" s="1" t="n">
        <v>1</v>
      </c>
      <c r="Y89" s="1" t="n">
        <v>1</v>
      </c>
      <c r="Z89" s="1" t="n">
        <v>1</v>
      </c>
      <c r="AA89" s="7" t="n">
        <v>1.5</v>
      </c>
      <c r="AB89" s="21" t="s">
        <v>112</v>
      </c>
      <c r="AC89" s="8" t="s">
        <v>45</v>
      </c>
      <c r="AD89" s="6" t="n">
        <f aca="false">$C89+$D89*2+$E89*0.5+$F89+$G89*0.5</f>
        <v>23</v>
      </c>
      <c r="AE89" s="1" t="n">
        <f aca="false">$H89+$I89*3+$J89*0.5+$K89+$L89*0.5+$M89*0.1+$N89*0.2</f>
        <v>9.5</v>
      </c>
      <c r="AF89" s="1" t="n">
        <f aca="false">$AD89*$W89*$AA89-1.5*$AE89*$X89</f>
        <v>20.25</v>
      </c>
      <c r="AG89" s="1" t="n">
        <f aca="false">$O89*$Y89-2*($P89*$Z89+R89)</f>
        <v>-12</v>
      </c>
      <c r="AH89" s="1" t="n">
        <f aca="false">IF($AG89&lt;0,$AG89*1.5,$AG89*3)</f>
        <v>-18</v>
      </c>
      <c r="AI89" s="1" t="n">
        <f aca="false">(Q89+S89+U89)*2-(T89+V89)*3</f>
        <v>6</v>
      </c>
      <c r="AJ89" s="7" t="n">
        <f aca="false">AF89+AH89+AI89</f>
        <v>8.25</v>
      </c>
      <c r="AK89" s="9" t="n">
        <f aca="false">AJ89/(AD89+AE89*1.5+(O89+P89+R89+T89+V89)*3+(Q89+S89+U89)*2)</f>
        <v>0.0934844192634561</v>
      </c>
      <c r="AL89" s="1" t="str">
        <f aca="false">IF(AC89="","",IF(AC89="分","分",IF(AJ89=0,"分",IF(AC89="攻",IF(AJ89&gt;0,"一致","不一致"),IF(AJ89&gt;=0,"不一致","一致")))))</f>
        <v>一致</v>
      </c>
      <c r="AM89" s="10" t="n">
        <f aca="false">IF(AC89="","",ABS(AK89))</f>
        <v>0.0934844192634561</v>
      </c>
      <c r="AN89" s="1" t="n">
        <f aca="false">AO89-AP89</f>
        <v>0</v>
      </c>
      <c r="AO89" s="1" t="n">
        <v>3</v>
      </c>
      <c r="AP89" s="1" t="n">
        <v>3</v>
      </c>
    </row>
    <row r="90" customFormat="false" ht="12.8" hidden="false" customHeight="false" outlineLevel="0" collapsed="false">
      <c r="A90" s="1" t="n">
        <v>89</v>
      </c>
      <c r="B90" s="1" t="s">
        <v>162</v>
      </c>
      <c r="C90" s="2" t="n">
        <v>12</v>
      </c>
      <c r="E90" s="2" t="n">
        <v>1</v>
      </c>
      <c r="F90" s="2" t="n">
        <v>2</v>
      </c>
      <c r="G90" s="3" t="n">
        <v>2</v>
      </c>
      <c r="H90" s="4" t="n">
        <v>9</v>
      </c>
      <c r="L90" s="5" t="n">
        <v>2</v>
      </c>
      <c r="M90" s="5" t="n">
        <v>12</v>
      </c>
      <c r="O90" s="4" t="n">
        <v>3</v>
      </c>
      <c r="S90" s="2" t="n">
        <v>1</v>
      </c>
      <c r="W90" s="6" t="n">
        <v>1</v>
      </c>
      <c r="X90" s="37" t="n">
        <v>1.1</v>
      </c>
      <c r="Y90" s="1" t="n">
        <v>1</v>
      </c>
      <c r="Z90" s="1" t="n">
        <v>1</v>
      </c>
      <c r="AA90" s="7" t="n">
        <v>1</v>
      </c>
      <c r="AB90" s="38" t="s">
        <v>163</v>
      </c>
      <c r="AC90" s="8" t="s">
        <v>45</v>
      </c>
      <c r="AD90" s="6" t="n">
        <f aca="false">$C90+$D90*2+$E90*0.5+$F90+$G90*0.5</f>
        <v>15.5</v>
      </c>
      <c r="AE90" s="1" t="n">
        <f aca="false">$H90+$I90*3+$J90*0.5+$K90+$L90*0.5+$M90*0.1+$N90*0.2</f>
        <v>11.2</v>
      </c>
      <c r="AF90" s="1" t="n">
        <f aca="false">$AD90*$W90*$AA90-1.5*$AE90*$X90</f>
        <v>-2.98</v>
      </c>
      <c r="AG90" s="1" t="n">
        <f aca="false">$O90*$Y90-2*($P90*$Z90+R90)</f>
        <v>3</v>
      </c>
      <c r="AH90" s="1" t="n">
        <f aca="false">IF($AG90&lt;0,$AG90*1.5,$AG90*3)</f>
        <v>9</v>
      </c>
      <c r="AI90" s="1" t="n">
        <f aca="false">(Q90+S90+U90)*2-(T90+V90)*3</f>
        <v>2</v>
      </c>
      <c r="AJ90" s="7" t="n">
        <f aca="false">AF90+AH90+AI90</f>
        <v>8.02</v>
      </c>
      <c r="AK90" s="9" t="n">
        <f aca="false">AJ90/(AD90+AE90*1.5+(O90+P90+R90+T90+V90)*3+(Q90+S90+U90)*2)</f>
        <v>0.185219399538106</v>
      </c>
      <c r="AL90" s="1" t="str">
        <f aca="false">IF(AC90="","",IF(AC90="分","分",IF(AJ90=0,"分",IF(AC90="攻",IF(AJ90&gt;0,"一致","不一致"),IF(AJ90&gt;=0,"不一致","一致")))))</f>
        <v>一致</v>
      </c>
      <c r="AM90" s="10" t="n">
        <f aca="false">IF(AC90="","",ABS(AK90))</f>
        <v>0.185219399538106</v>
      </c>
      <c r="AN90" s="1" t="n">
        <f aca="false">AO90-AP90</f>
        <v>0</v>
      </c>
      <c r="AO90" s="1" t="n">
        <v>3</v>
      </c>
      <c r="AP90" s="1" t="n">
        <v>3</v>
      </c>
    </row>
    <row r="91" customFormat="false" ht="12.8" hidden="false" customHeight="false" outlineLevel="0" collapsed="false">
      <c r="A91" s="1" t="n">
        <v>90</v>
      </c>
      <c r="B91" s="1" t="s">
        <v>164</v>
      </c>
      <c r="C91" s="2" t="n">
        <v>36</v>
      </c>
      <c r="H91" s="4" t="n">
        <v>16.5</v>
      </c>
      <c r="J91" s="2" t="n">
        <v>1</v>
      </c>
      <c r="M91" s="5" t="n">
        <v>36</v>
      </c>
      <c r="O91" s="4" t="n">
        <v>6</v>
      </c>
      <c r="P91" s="2" t="n">
        <v>3</v>
      </c>
      <c r="R91" s="2" t="n">
        <v>3</v>
      </c>
      <c r="T91" s="2" t="n">
        <v>1</v>
      </c>
      <c r="V91" s="3" t="n">
        <v>3</v>
      </c>
      <c r="W91" s="39" t="n">
        <v>0.7</v>
      </c>
      <c r="X91" s="1" t="n">
        <v>1.1</v>
      </c>
      <c r="Y91" s="1" t="n">
        <v>1</v>
      </c>
      <c r="Z91" s="1" t="n">
        <v>0.25</v>
      </c>
      <c r="AA91" s="7" t="n">
        <v>0.5</v>
      </c>
      <c r="AB91" s="20" t="s">
        <v>165</v>
      </c>
      <c r="AC91" s="8" t="s">
        <v>43</v>
      </c>
      <c r="AD91" s="6" t="n">
        <f aca="false">$C91+$D91*2+$E91*0.5+$F91+$G91*0.5</f>
        <v>36</v>
      </c>
      <c r="AE91" s="1" t="n">
        <f aca="false">$H91+$I91*3+$J91*0.5+$K91+$L91*0.5+$M91*0.1+$N91*0.2</f>
        <v>20.6</v>
      </c>
      <c r="AF91" s="1" t="n">
        <f aca="false">$AD91*$W91*$AA91-1.5*$AE91*$X91</f>
        <v>-21.39</v>
      </c>
      <c r="AG91" s="1" t="n">
        <f aca="false">$O91*$Y91-2*($P91*$Z91+R91)</f>
        <v>-1.5</v>
      </c>
      <c r="AH91" s="1" t="n">
        <f aca="false">IF($AG91&lt;0,$AG91*1.5,$AG91*3)</f>
        <v>-2.25</v>
      </c>
      <c r="AI91" s="1" t="n">
        <f aca="false">(Q91+S91+U91)*2-(T91+V91)*3</f>
        <v>-12</v>
      </c>
      <c r="AJ91" s="7" t="n">
        <f aca="false">AF91+AH91+AI91</f>
        <v>-35.64</v>
      </c>
      <c r="AK91" s="9" t="n">
        <f aca="false">AJ91/(AD91+AE91*1.5+(O91+P91+R91+T91+V91)*3+(Q91+S91+U91)*2)</f>
        <v>-0.310182767624021</v>
      </c>
      <c r="AL91" s="1" t="str">
        <f aca="false">IF(AC91="","",IF(AC91="分","分",IF(AJ91=0,"分",IF(AC91="攻",IF(AJ91&gt;0,"一致","不一致"),IF(AJ91&gt;=0,"不一致","一致")))))</f>
        <v>一致</v>
      </c>
      <c r="AM91" s="10" t="n">
        <f aca="false">IF(AC91="","",ABS(AK91))</f>
        <v>0.310182767624021</v>
      </c>
      <c r="AN91" s="1" t="n">
        <f aca="false">AO91-AP91</f>
        <v>-2</v>
      </c>
      <c r="AO91" s="1" t="n">
        <v>2</v>
      </c>
      <c r="AP91" s="1" t="n">
        <v>4</v>
      </c>
    </row>
    <row r="92" customFormat="false" ht="12.8" hidden="false" customHeight="false" outlineLevel="0" collapsed="false">
      <c r="A92" s="1" t="n">
        <v>91</v>
      </c>
      <c r="B92" s="1" t="s">
        <v>166</v>
      </c>
      <c r="C92" s="2" t="n">
        <v>16</v>
      </c>
      <c r="E92" s="2" t="n">
        <v>1</v>
      </c>
      <c r="F92" s="2" t="n">
        <v>3</v>
      </c>
      <c r="G92" s="3" t="n">
        <v>6</v>
      </c>
      <c r="H92" s="4" t="n">
        <v>8</v>
      </c>
      <c r="R92" s="2" t="n">
        <v>2</v>
      </c>
      <c r="S92" s="2" t="n">
        <v>1</v>
      </c>
      <c r="W92" s="6" t="n">
        <v>1</v>
      </c>
      <c r="X92" s="1" t="n">
        <v>1</v>
      </c>
      <c r="Y92" s="1" t="n">
        <v>1</v>
      </c>
      <c r="Z92" s="1" t="n">
        <v>1</v>
      </c>
      <c r="AA92" s="7" t="n">
        <v>0.75</v>
      </c>
      <c r="AB92" s="8" t="s">
        <v>167</v>
      </c>
      <c r="AC92" s="8" t="s">
        <v>45</v>
      </c>
      <c r="AD92" s="6" t="n">
        <f aca="false">$C92+$D92*2+$E92*0.5+$F92+$G92*0.5</f>
        <v>22.5</v>
      </c>
      <c r="AE92" s="1" t="n">
        <f aca="false">$H92+$I92*3+$J92*0.5+$K92+$L92*0.5+$M92*0.1+$N92*0.2</f>
        <v>8</v>
      </c>
      <c r="AF92" s="1" t="n">
        <f aca="false">$AD92*$W92*$AA92-1.5*$AE92*$X92</f>
        <v>4.875</v>
      </c>
      <c r="AG92" s="1" t="n">
        <f aca="false">$O92*$Y92-2*($P92*$Z92+R92)</f>
        <v>-4</v>
      </c>
      <c r="AH92" s="1" t="n">
        <f aca="false">IF($AG92&lt;0,$AG92*1.5,$AG92*3)</f>
        <v>-6</v>
      </c>
      <c r="AI92" s="1" t="n">
        <f aca="false">(Q92+S92+U92)*2-(T92+V92)*3</f>
        <v>2</v>
      </c>
      <c r="AJ92" s="7" t="n">
        <f aca="false">AF92+AH92+AI92</f>
        <v>0.875</v>
      </c>
      <c r="AK92" s="9" t="n">
        <f aca="false">AJ92/(AD92+AE92*1.5+(O92+P92+R92+T92+V92)*3+(Q92+S92+U92)*2)</f>
        <v>0.0205882352941176</v>
      </c>
      <c r="AL92" s="1" t="str">
        <f aca="false">IF(AC92="","",IF(AC92="分","分",IF(AJ92=0,"分",IF(AC92="攻",IF(AJ92&gt;0,"一致","不一致"),IF(AJ92&gt;=0,"不一致","一致")))))</f>
        <v>一致</v>
      </c>
      <c r="AM92" s="10" t="n">
        <f aca="false">IF(AC92="","",ABS(AK92))</f>
        <v>0.0205882352941176</v>
      </c>
      <c r="AN92" s="1" t="n">
        <f aca="false">AO92-AP92</f>
        <v>0</v>
      </c>
      <c r="AO92" s="1" t="n">
        <v>3</v>
      </c>
      <c r="AP92" s="1" t="n">
        <v>3</v>
      </c>
    </row>
    <row r="93" customFormat="false" ht="12.8" hidden="false" customHeight="false" outlineLevel="0" collapsed="false">
      <c r="A93" s="1" t="n">
        <v>92</v>
      </c>
      <c r="B93" s="1" t="s">
        <v>168</v>
      </c>
      <c r="C93" s="2" t="n">
        <v>18</v>
      </c>
      <c r="G93" s="3" t="n">
        <v>2</v>
      </c>
      <c r="H93" s="4" t="n">
        <v>10</v>
      </c>
      <c r="J93" s="2" t="n">
        <v>1</v>
      </c>
      <c r="M93" s="5" t="n">
        <v>18</v>
      </c>
      <c r="O93" s="4" t="n">
        <v>9</v>
      </c>
      <c r="P93" s="2" t="n">
        <v>5</v>
      </c>
      <c r="T93" s="2" t="n">
        <v>1</v>
      </c>
      <c r="W93" s="6" t="n">
        <v>1</v>
      </c>
      <c r="X93" s="1" t="n">
        <v>1</v>
      </c>
      <c r="Y93" s="1" t="n">
        <v>1</v>
      </c>
      <c r="Z93" s="1" t="n">
        <v>1</v>
      </c>
      <c r="AA93" s="7" t="n">
        <v>1</v>
      </c>
      <c r="AC93" s="8" t="s">
        <v>85</v>
      </c>
      <c r="AD93" s="6" t="n">
        <f aca="false">$C93+$D93*2+$E93*0.5+$F93+$G93*0.5</f>
        <v>19</v>
      </c>
      <c r="AE93" s="1" t="n">
        <f aca="false">$H93+$I93*3+$J93*0.5+$K93+$L93*0.5+$M93*0.1+$N93*0.2</f>
        <v>12.3</v>
      </c>
      <c r="AF93" s="1" t="n">
        <f aca="false">$AD93*$W93*$AA93-1.5*$AE93*$X93</f>
        <v>0.549999999999997</v>
      </c>
      <c r="AG93" s="1" t="n">
        <f aca="false">$O93*$Y93-2*($P93*$Z93+R93)</f>
        <v>-1</v>
      </c>
      <c r="AH93" s="1" t="n">
        <f aca="false">IF($AG93&lt;0,$AG93*1.5,$AG93*3)</f>
        <v>-1.5</v>
      </c>
      <c r="AI93" s="1" t="n">
        <f aca="false">(Q93+S93+U93)*2-(T93+V93)*3</f>
        <v>-3</v>
      </c>
      <c r="AJ93" s="7" t="n">
        <f aca="false">AF93+AH93+AI93</f>
        <v>-3.95</v>
      </c>
      <c r="AK93" s="9" t="n">
        <f aca="false">AJ93/(AD93+AE93*1.5+(O93+P93+R93+T93+V93)*3+(Q93+S93+U93)*2)</f>
        <v>-0.0479078229229837</v>
      </c>
      <c r="AL93" s="1" t="str">
        <f aca="false">IF(AC93="","",IF(AC93="分","分",IF(AJ93=0,"分",IF(AC93="攻",IF(AJ93&gt;0,"一致","不一致"),IF(AJ93&gt;=0,"不一致","一致")))))</f>
        <v>分</v>
      </c>
      <c r="AM93" s="10" t="n">
        <f aca="false">IF(AC93="","",ABS(AK93))</f>
        <v>0.0479078229229837</v>
      </c>
      <c r="AN93" s="1" t="n">
        <f aca="false">AO93-AP93</f>
        <v>0</v>
      </c>
      <c r="AO93" s="1" t="n">
        <v>3</v>
      </c>
      <c r="AP93" s="1" t="n">
        <v>3</v>
      </c>
    </row>
    <row r="94" customFormat="false" ht="12.8" hidden="false" customHeight="false" outlineLevel="0" collapsed="false">
      <c r="A94" s="1" t="n">
        <v>93</v>
      </c>
      <c r="B94" s="1" t="s">
        <v>169</v>
      </c>
      <c r="C94" s="2" t="n">
        <v>27</v>
      </c>
      <c r="H94" s="4" t="n">
        <v>20</v>
      </c>
      <c r="O94" s="4" t="n">
        <v>3</v>
      </c>
      <c r="R94" s="2" t="n">
        <v>2</v>
      </c>
      <c r="T94" s="2" t="n">
        <v>1</v>
      </c>
      <c r="W94" s="6" t="n">
        <v>1</v>
      </c>
      <c r="X94" s="1" t="n">
        <v>1</v>
      </c>
      <c r="Y94" s="1" t="n">
        <v>1</v>
      </c>
      <c r="Z94" s="1" t="n">
        <v>1</v>
      </c>
      <c r="AA94" s="7" t="n">
        <v>0.5</v>
      </c>
      <c r="AB94" s="20" t="s">
        <v>80</v>
      </c>
      <c r="AC94" s="8" t="s">
        <v>43</v>
      </c>
      <c r="AD94" s="6" t="n">
        <f aca="false">$C94+$D94*2+$E94*0.5+$F94+$G94*0.5</f>
        <v>27</v>
      </c>
      <c r="AE94" s="1" t="n">
        <f aca="false">$H94+$I94*3+$J94*0.5+$K94+$L94*0.5+$M94*0.1+$N94*0.2</f>
        <v>20</v>
      </c>
      <c r="AF94" s="1" t="n">
        <f aca="false">$AD94*$W94*$AA94-1.5*$AE94*$X94</f>
        <v>-16.5</v>
      </c>
      <c r="AG94" s="1" t="n">
        <f aca="false">$O94*$Y94-2*($P94*$Z94+R94)</f>
        <v>-1</v>
      </c>
      <c r="AH94" s="1" t="n">
        <f aca="false">IF($AG94&lt;0,$AG94*1.5,$AG94*3)</f>
        <v>-1.5</v>
      </c>
      <c r="AI94" s="1" t="n">
        <f aca="false">(Q94+S94+U94)*2-(T94+V94)*3</f>
        <v>-3</v>
      </c>
      <c r="AJ94" s="7" t="n">
        <f aca="false">AF94+AH94+AI94</f>
        <v>-21</v>
      </c>
      <c r="AK94" s="9" t="n">
        <f aca="false">AJ94/(AD94+AE94*1.5+(O94+P94+R94+T94+V94)*3+(Q94+S94+U94)*2)</f>
        <v>-0.28</v>
      </c>
      <c r="AL94" s="1" t="str">
        <f aca="false">IF(AC94="","",IF(AC94="分","分",IF(AJ94=0,"分",IF(AC94="攻",IF(AJ94&gt;0,"一致","不一致"),IF(AJ94&gt;=0,"不一致","一致")))))</f>
        <v>一致</v>
      </c>
      <c r="AM94" s="10" t="n">
        <f aca="false">IF(AC94="","",ABS(AK94))</f>
        <v>0.28</v>
      </c>
      <c r="AN94" s="1" t="n">
        <f aca="false">AO94-AP94</f>
        <v>1</v>
      </c>
      <c r="AO94" s="1" t="n">
        <v>4</v>
      </c>
      <c r="AP94" s="1" t="n">
        <v>3</v>
      </c>
    </row>
    <row r="95" customFormat="false" ht="12.8" hidden="false" customHeight="false" outlineLevel="0" collapsed="false">
      <c r="A95" s="1" t="n">
        <v>94</v>
      </c>
      <c r="B95" s="1" t="s">
        <v>170</v>
      </c>
      <c r="C95" s="2" t="n">
        <v>16</v>
      </c>
      <c r="H95" s="4" t="n">
        <v>10</v>
      </c>
      <c r="J95" s="2" t="n">
        <v>1</v>
      </c>
      <c r="O95" s="4" t="n">
        <v>12</v>
      </c>
      <c r="P95" s="2" t="n">
        <v>8</v>
      </c>
      <c r="S95" s="2" t="n">
        <v>1</v>
      </c>
      <c r="W95" s="6" t="n">
        <v>0.9</v>
      </c>
      <c r="X95" s="1" t="n">
        <v>1</v>
      </c>
      <c r="Y95" s="1" t="n">
        <v>1</v>
      </c>
      <c r="Z95" s="1" t="n">
        <v>1</v>
      </c>
      <c r="AA95" s="7" t="n">
        <v>1</v>
      </c>
      <c r="AC95" s="8" t="s">
        <v>43</v>
      </c>
      <c r="AD95" s="6" t="n">
        <f aca="false">$C95+$D95*2+$E95*0.5+$F95+$G95*0.5</f>
        <v>16</v>
      </c>
      <c r="AE95" s="1" t="n">
        <f aca="false">$H95+$I95*3+$J95*0.5+$K95+$L95*0.5+$M95*0.1+$N95*0.2</f>
        <v>10.5</v>
      </c>
      <c r="AF95" s="1" t="n">
        <f aca="false">$AD95*$W95*$AA95-1.5*$AE95*$X95</f>
        <v>-1.35</v>
      </c>
      <c r="AG95" s="1" t="n">
        <f aca="false">$O95*$Y95-2*($P95*$Z95+R95)</f>
        <v>-4</v>
      </c>
      <c r="AH95" s="1" t="n">
        <f aca="false">IF($AG95&lt;0,$AG95*1.5,$AG95*3)</f>
        <v>-6</v>
      </c>
      <c r="AI95" s="1" t="n">
        <f aca="false">(Q95+S95+U95)*2-(T95+V95)*3</f>
        <v>2</v>
      </c>
      <c r="AJ95" s="7" t="n">
        <f aca="false">AF95+AH95+AI95</f>
        <v>-5.35</v>
      </c>
      <c r="AK95" s="9" t="n">
        <f aca="false">AJ95/(AD95+AE95*1.5+(O95+P95+R95+T95+V95)*3+(Q95+S95+U95)*2)</f>
        <v>-0.0570666666666667</v>
      </c>
      <c r="AL95" s="1" t="str">
        <f aca="false">IF(AC95="","",IF(AC95="分","分",IF(AJ95=0,"分",IF(AC95="攻",IF(AJ95&gt;0,"一致","不一致"),IF(AJ95&gt;=0,"不一致","一致")))))</f>
        <v>一致</v>
      </c>
      <c r="AM95" s="10" t="n">
        <f aca="false">IF(AC95="","",ABS(AK95))</f>
        <v>0.0570666666666667</v>
      </c>
      <c r="AN95" s="1" t="n">
        <f aca="false">AO95-AP95</f>
        <v>2</v>
      </c>
      <c r="AO95" s="1" t="n">
        <v>4</v>
      </c>
      <c r="AP95" s="1" t="n">
        <v>2</v>
      </c>
    </row>
    <row r="96" customFormat="false" ht="12.8" hidden="false" customHeight="false" outlineLevel="0" collapsed="false">
      <c r="A96" s="1" t="n">
        <v>95</v>
      </c>
      <c r="B96" s="1" t="s">
        <v>171</v>
      </c>
      <c r="C96" s="2" t="n">
        <v>18</v>
      </c>
      <c r="E96" s="2" t="n">
        <v>1</v>
      </c>
      <c r="H96" s="4" t="n">
        <v>20</v>
      </c>
      <c r="M96" s="5" t="n">
        <v>48</v>
      </c>
      <c r="T96" s="2" t="n">
        <v>2</v>
      </c>
      <c r="W96" s="6" t="n">
        <v>1</v>
      </c>
      <c r="X96" s="1" t="n">
        <v>0.6</v>
      </c>
      <c r="Y96" s="1" t="n">
        <v>1</v>
      </c>
      <c r="Z96" s="1" t="n">
        <v>1</v>
      </c>
      <c r="AA96" s="7" t="n">
        <v>0.5</v>
      </c>
      <c r="AB96" s="20" t="s">
        <v>80</v>
      </c>
      <c r="AC96" s="8" t="s">
        <v>43</v>
      </c>
      <c r="AD96" s="6" t="n">
        <f aca="false">$C96+$D96*2+$E96*0.5+$F96+$G96*0.5</f>
        <v>18.5</v>
      </c>
      <c r="AE96" s="1" t="n">
        <f aca="false">$H96+$I96*3+$J96*0.5+$K96+$L96*0.5+$M96*0.1+$N96*0.2</f>
        <v>24.8</v>
      </c>
      <c r="AF96" s="1" t="n">
        <f aca="false">$AD96*$W96*$AA96-1.5*$AE96*$X96</f>
        <v>-13.07</v>
      </c>
      <c r="AG96" s="1" t="n">
        <f aca="false">$O96*$Y96-2*($P96*$Z96+R96)</f>
        <v>0</v>
      </c>
      <c r="AH96" s="1" t="n">
        <f aca="false">IF($AG96&lt;0,$AG96*1.5,$AG96*3)</f>
        <v>0</v>
      </c>
      <c r="AI96" s="1" t="n">
        <f aca="false">(Q96+S96+U96)*2-(T96+V96)*3</f>
        <v>-6</v>
      </c>
      <c r="AJ96" s="7" t="n">
        <f aca="false">AF96+AH96+AI96</f>
        <v>-19.07</v>
      </c>
      <c r="AK96" s="9" t="n">
        <f aca="false">AJ96/(AD96+AE96*1.5+(O96+P96+R96+T96+V96)*3+(Q96+S96+U96)*2)</f>
        <v>-0.309076175040519</v>
      </c>
      <c r="AL96" s="1" t="str">
        <f aca="false">IF(AC96="","",IF(AC96="分","分",IF(AJ96=0,"分",IF(AC96="攻",IF(AJ96&gt;0,"一致","不一致"),IF(AJ96&gt;=0,"不一致","一致")))))</f>
        <v>一致</v>
      </c>
      <c r="AM96" s="10" t="n">
        <f aca="false">IF(AC96="","",ABS(AK96))</f>
        <v>0.309076175040519</v>
      </c>
      <c r="AN96" s="1" t="n">
        <f aca="false">AO96-AP96</f>
        <v>1</v>
      </c>
      <c r="AO96" s="1" t="n">
        <v>3</v>
      </c>
      <c r="AP96" s="1" t="n">
        <v>2</v>
      </c>
    </row>
    <row r="97" customFormat="false" ht="12.8" hidden="false" customHeight="false" outlineLevel="0" collapsed="false">
      <c r="A97" s="1" t="n">
        <v>96</v>
      </c>
      <c r="B97" s="1" t="s">
        <v>172</v>
      </c>
      <c r="C97" s="2" t="n">
        <v>17</v>
      </c>
      <c r="H97" s="4" t="n">
        <v>8</v>
      </c>
      <c r="J97" s="2" t="n">
        <v>1</v>
      </c>
      <c r="O97" s="4" t="n">
        <v>1.5</v>
      </c>
      <c r="R97" s="2" t="n">
        <v>1</v>
      </c>
      <c r="W97" s="6" t="n">
        <v>1</v>
      </c>
      <c r="X97" s="1" t="n">
        <v>1.1</v>
      </c>
      <c r="Y97" s="1" t="n">
        <v>1</v>
      </c>
      <c r="Z97" s="1" t="n">
        <v>1</v>
      </c>
      <c r="AA97" s="7" t="n">
        <v>0.5</v>
      </c>
      <c r="AB97" s="20" t="s">
        <v>80</v>
      </c>
      <c r="AC97" s="8" t="s">
        <v>43</v>
      </c>
      <c r="AD97" s="6" t="n">
        <f aca="false">$C97+$D97*2+$E97*0.5+$F97+$G97*0.5</f>
        <v>17</v>
      </c>
      <c r="AE97" s="1" t="n">
        <f aca="false">$H97+$I97*3+$J97*0.5+$K97+$L97*0.5+$M97*0.1+$N97*0.2</f>
        <v>8.5</v>
      </c>
      <c r="AF97" s="1" t="n">
        <f aca="false">$AD97*$W97*$AA97-1.5*$AE97*$X97</f>
        <v>-5.525</v>
      </c>
      <c r="AG97" s="1" t="n">
        <f aca="false">$O97*$Y97-2*($P97*$Z97+R97)</f>
        <v>-0.5</v>
      </c>
      <c r="AH97" s="1" t="n">
        <f aca="false">IF($AG97&lt;0,$AG97*1.5,$AG97*3)</f>
        <v>-0.75</v>
      </c>
      <c r="AI97" s="1" t="n">
        <f aca="false">(Q97+S97+U97)*2-(T97+V97)*3</f>
        <v>0</v>
      </c>
      <c r="AJ97" s="7" t="n">
        <f aca="false">AF97+AH97+AI97</f>
        <v>-6.275</v>
      </c>
      <c r="AK97" s="9" t="n">
        <f aca="false">AJ97/(AD97+AE97*1.5+(O97+P97+R97+T97+V97)*3+(Q97+S97+U97)*2)</f>
        <v>-0.168456375838926</v>
      </c>
      <c r="AL97" s="1" t="str">
        <f aca="false">IF(AC97="","",IF(AC97="分","分",IF(AJ97=0,"分",IF(AC97="攻",IF(AJ97&gt;0,"一致","不一致"),IF(AJ97&gt;=0,"不一致","一致")))))</f>
        <v>一致</v>
      </c>
      <c r="AM97" s="10" t="n">
        <f aca="false">IF(AC97="","",ABS(AK97))</f>
        <v>0.168456375838926</v>
      </c>
      <c r="AN97" s="1" t="n">
        <f aca="false">AO97-AP97</f>
        <v>0</v>
      </c>
      <c r="AO97" s="1" t="n">
        <v>4</v>
      </c>
      <c r="AP97" s="1" t="n">
        <v>4</v>
      </c>
    </row>
    <row r="98" customFormat="false" ht="12.8" hidden="false" customHeight="false" outlineLevel="0" collapsed="false">
      <c r="A98" s="1" t="n">
        <v>97</v>
      </c>
      <c r="B98" s="1" t="s">
        <v>173</v>
      </c>
      <c r="C98" s="2" t="n">
        <v>6</v>
      </c>
      <c r="H98" s="4" t="n">
        <v>5</v>
      </c>
      <c r="O98" s="4" t="n">
        <v>4</v>
      </c>
      <c r="P98" s="2" t="n">
        <v>5</v>
      </c>
      <c r="R98" s="2" t="n">
        <v>2</v>
      </c>
      <c r="W98" s="6" t="n">
        <v>1.2</v>
      </c>
      <c r="X98" s="1" t="n">
        <v>1</v>
      </c>
      <c r="Y98" s="1" t="n">
        <v>1</v>
      </c>
      <c r="Z98" s="1" t="n">
        <v>0.25</v>
      </c>
      <c r="AA98" s="7" t="n">
        <v>1</v>
      </c>
      <c r="AB98" s="8" t="s">
        <v>103</v>
      </c>
      <c r="AC98" s="8" t="s">
        <v>45</v>
      </c>
      <c r="AD98" s="6" t="n">
        <f aca="false">$C98+$D98*2+$E98*0.5+$F98+$G98*0.5</f>
        <v>6</v>
      </c>
      <c r="AE98" s="1" t="n">
        <f aca="false">$H98+$I98*3+$J98*0.5+$K98+$L98*0.5+$M98*0.1+$N98*0.2</f>
        <v>5</v>
      </c>
      <c r="AF98" s="1" t="n">
        <f aca="false">$AD98*$W98*$AA98-1.5*$AE98*$X98</f>
        <v>-0.300000000000001</v>
      </c>
      <c r="AG98" s="1" t="n">
        <f aca="false">$O98*$Y98-2*($P98*$Z98+R98)</f>
        <v>-2.5</v>
      </c>
      <c r="AH98" s="1" t="n">
        <f aca="false">IF($AG98&lt;0,$AG98*1.5,$AG98*3)</f>
        <v>-3.75</v>
      </c>
      <c r="AI98" s="1" t="n">
        <f aca="false">(Q98+S98+U98)*2-(T98+V98)*3</f>
        <v>0</v>
      </c>
      <c r="AJ98" s="7" t="n">
        <f aca="false">AF98+AH98+AI98</f>
        <v>-4.05</v>
      </c>
      <c r="AK98" s="9" t="n">
        <f aca="false">AJ98/(AD98+AE98*1.5+(O98+P98+R98+T98+V98)*3+(Q98+S98+U98)*2)</f>
        <v>-0.0870967741935484</v>
      </c>
      <c r="AL98" s="1" t="str">
        <f aca="false">IF(AC98="","",IF(AC98="分","分",IF(AJ98=0,"分",IF(AC98="攻",IF(AJ98&gt;0,"一致","不一致"),IF(AJ98&gt;=0,"不一致","一致")))))</f>
        <v>不一致</v>
      </c>
      <c r="AM98" s="10" t="n">
        <f aca="false">IF(AC98="","",ABS(AK98))</f>
        <v>0.0870967741935484</v>
      </c>
      <c r="AN98" s="1" t="n">
        <f aca="false">AO98-AP98</f>
        <v>2</v>
      </c>
      <c r="AO98" s="1" t="n">
        <v>5</v>
      </c>
      <c r="AP98" s="1" t="n">
        <v>3</v>
      </c>
    </row>
    <row r="99" customFormat="false" ht="12.8" hidden="false" customHeight="false" outlineLevel="0" collapsed="false">
      <c r="A99" s="1" t="n">
        <v>98</v>
      </c>
      <c r="B99" s="1" t="s">
        <v>174</v>
      </c>
      <c r="C99" s="2" t="n">
        <v>20</v>
      </c>
      <c r="E99" s="2" t="n">
        <v>2</v>
      </c>
      <c r="H99" s="4" t="n">
        <v>34</v>
      </c>
      <c r="Q99" s="2" t="n">
        <v>1</v>
      </c>
      <c r="R99" s="2" t="n">
        <v>2</v>
      </c>
      <c r="W99" s="6" t="n">
        <v>1.2</v>
      </c>
      <c r="X99" s="1" t="n">
        <v>0.7</v>
      </c>
      <c r="Y99" s="1" t="n">
        <v>1</v>
      </c>
      <c r="Z99" s="1" t="n">
        <v>1</v>
      </c>
      <c r="AA99" s="7" t="n">
        <v>1</v>
      </c>
      <c r="AC99" s="8" t="s">
        <v>43</v>
      </c>
      <c r="AD99" s="6" t="n">
        <f aca="false">$C99+$D99*2+$E99*0.5+$F99+$G99*0.5</f>
        <v>21</v>
      </c>
      <c r="AE99" s="1" t="n">
        <f aca="false">$H99+$I99*3+$J99*0.5+$K99+$L99*0.5+$M99*0.1+$N99*0.2</f>
        <v>34</v>
      </c>
      <c r="AF99" s="1" t="n">
        <f aca="false">$AD99*$W99*$AA99-1.5*$AE99*$X99</f>
        <v>-10.5</v>
      </c>
      <c r="AG99" s="1" t="n">
        <f aca="false">$O99*$Y99-2*($P99*$Z99+R99)</f>
        <v>-4</v>
      </c>
      <c r="AH99" s="1" t="n">
        <f aca="false">IF($AG99&lt;0,$AG99*1.5,$AG99*3)</f>
        <v>-6</v>
      </c>
      <c r="AI99" s="1" t="n">
        <f aca="false">(Q99+S99+U99)*2-(T99+V99)*3</f>
        <v>2</v>
      </c>
      <c r="AJ99" s="7" t="n">
        <f aca="false">AF99+AH99+AI99</f>
        <v>-14.5</v>
      </c>
      <c r="AK99" s="9" t="n">
        <f aca="false">AJ99/(AD99+AE99*1.5+(O99+P99+R99+T99+V99)*3+(Q99+S99+U99)*2)</f>
        <v>-0.18125</v>
      </c>
      <c r="AL99" s="1" t="str">
        <f aca="false">IF(AC99="","",IF(AC99="分","分",IF(AJ99=0,"分",IF(AC99="攻",IF(AJ99&gt;0,"一致","不一致"),IF(AJ99&gt;=0,"不一致","一致")))))</f>
        <v>一致</v>
      </c>
      <c r="AM99" s="10" t="n">
        <f aca="false">IF(AC99="","",ABS(AK99))</f>
        <v>0.18125</v>
      </c>
      <c r="AN99" s="1" t="n">
        <f aca="false">AO99-AP99</f>
        <v>0</v>
      </c>
      <c r="AO99" s="1" t="n">
        <v>5</v>
      </c>
      <c r="AP99" s="1" t="n">
        <v>5</v>
      </c>
    </row>
    <row r="100" customFormat="false" ht="12.8" hidden="false" customHeight="false" outlineLevel="0" collapsed="false">
      <c r="A100" s="1" t="n">
        <v>99</v>
      </c>
      <c r="B100" s="1" t="s">
        <v>175</v>
      </c>
      <c r="C100" s="2" t="n">
        <v>26</v>
      </c>
      <c r="E100" s="2" t="n">
        <v>1</v>
      </c>
      <c r="G100" s="3" t="n">
        <v>1</v>
      </c>
      <c r="H100" s="4" t="n">
        <v>18</v>
      </c>
      <c r="L100" s="5" t="n">
        <v>1</v>
      </c>
      <c r="O100" s="4" t="n">
        <v>10</v>
      </c>
      <c r="P100" s="2" t="n">
        <v>9</v>
      </c>
      <c r="S100" s="2" t="n">
        <v>1</v>
      </c>
      <c r="W100" s="6" t="n">
        <v>0.9</v>
      </c>
      <c r="X100" s="1" t="n">
        <v>1</v>
      </c>
      <c r="Y100" s="1" t="n">
        <v>1</v>
      </c>
      <c r="Z100" s="1" t="n">
        <v>1</v>
      </c>
      <c r="AA100" s="7" t="n">
        <v>1</v>
      </c>
      <c r="AC100" s="8" t="s">
        <v>85</v>
      </c>
      <c r="AD100" s="6" t="n">
        <f aca="false">$C100+$D100*2+$E100*0.5+$F100+$G100*0.5</f>
        <v>27</v>
      </c>
      <c r="AE100" s="1" t="n">
        <f aca="false">$H100+$I100*3+$J100*0.5+$K100+$L100*0.5+$M100*0.1+$N100*0.2</f>
        <v>18.5</v>
      </c>
      <c r="AF100" s="1" t="n">
        <f aca="false">$AD100*$W100*$AA100-1.5*$AE100*$X100</f>
        <v>-3.45</v>
      </c>
      <c r="AG100" s="1" t="n">
        <f aca="false">$O100*$Y100-2*($P100*$Z100+R100)</f>
        <v>-8</v>
      </c>
      <c r="AH100" s="1" t="n">
        <f aca="false">IF($AG100&lt;0,$AG100*1.5,$AG100*3)</f>
        <v>-12</v>
      </c>
      <c r="AI100" s="1" t="n">
        <f aca="false">(Q100+S100+U100)*2-(T100+V100)*3</f>
        <v>2</v>
      </c>
      <c r="AJ100" s="7" t="n">
        <f aca="false">AF100+AH100+AI100</f>
        <v>-13.45</v>
      </c>
      <c r="AK100" s="9" t="n">
        <f aca="false">AJ100/(AD100+AE100*1.5+(O100+P100+R100+T100+V100)*3+(Q100+S100+U100)*2)</f>
        <v>-0.118241758241758</v>
      </c>
      <c r="AL100" s="1" t="str">
        <f aca="false">IF(AC100="","",IF(AC100="分","分",IF(AJ100=0,"分",IF(AC100="攻",IF(AJ100&gt;0,"一致","不一致"),IF(AJ100&gt;=0,"不一致","一致")))))</f>
        <v>分</v>
      </c>
      <c r="AM100" s="10" t="n">
        <f aca="false">IF(AC100="","",ABS(AK100))</f>
        <v>0.118241758241758</v>
      </c>
      <c r="AN100" s="1" t="n">
        <f aca="false">AO100-AP100</f>
        <v>2</v>
      </c>
      <c r="AO100" s="1" t="n">
        <v>4</v>
      </c>
      <c r="AP100" s="1" t="n">
        <v>2</v>
      </c>
    </row>
    <row r="101" customFormat="false" ht="12.8" hidden="false" customHeight="false" outlineLevel="0" collapsed="false">
      <c r="A101" s="1" t="n">
        <v>100</v>
      </c>
      <c r="B101" s="1" t="s">
        <v>176</v>
      </c>
      <c r="C101" s="2" t="n">
        <v>17</v>
      </c>
      <c r="G101" s="3" t="n">
        <v>4</v>
      </c>
      <c r="H101" s="4" t="n">
        <v>15</v>
      </c>
      <c r="J101" s="2" t="n">
        <v>1</v>
      </c>
      <c r="N101" s="3" t="n">
        <v>10</v>
      </c>
      <c r="O101" s="4" t="n">
        <v>1</v>
      </c>
      <c r="Q101" s="2" t="n">
        <v>1</v>
      </c>
      <c r="R101" s="2" t="n">
        <v>1</v>
      </c>
      <c r="W101" s="6" t="n">
        <v>1.1</v>
      </c>
      <c r="X101" s="1" t="n">
        <v>1</v>
      </c>
      <c r="Y101" s="1" t="n">
        <v>1</v>
      </c>
      <c r="Z101" s="1" t="n">
        <v>1</v>
      </c>
      <c r="AA101" s="7" t="n">
        <v>0.5</v>
      </c>
      <c r="AB101" s="20" t="s">
        <v>80</v>
      </c>
      <c r="AC101" s="8" t="s">
        <v>43</v>
      </c>
      <c r="AD101" s="6" t="n">
        <f aca="false">$C101+$D101*2+$E101*0.5+$F101+$G101*0.5</f>
        <v>19</v>
      </c>
      <c r="AE101" s="1" t="n">
        <f aca="false">$H101+$I101*3+$J101*0.5+$K101+$L101*0.5+$M101*0.1+$N101*0.2</f>
        <v>17.5</v>
      </c>
      <c r="AF101" s="1" t="n">
        <f aca="false">$AD101*$W101*$AA101-1.5*$AE101*$X101</f>
        <v>-15.8</v>
      </c>
      <c r="AG101" s="1" t="n">
        <f aca="false">$O101*$Y101-2*($P101*$Z101+R101)</f>
        <v>-1</v>
      </c>
      <c r="AH101" s="1" t="n">
        <f aca="false">IF($AG101&lt;0,$AG101*1.5,$AG101*3)</f>
        <v>-1.5</v>
      </c>
      <c r="AI101" s="1" t="n">
        <f aca="false">(Q101+S101+U101)*2-(T101+V101)*3</f>
        <v>2</v>
      </c>
      <c r="AJ101" s="7" t="n">
        <f aca="false">AF101+AH101+AI101</f>
        <v>-15.3</v>
      </c>
      <c r="AK101" s="9" t="n">
        <f aca="false">AJ101/(AD101+AE101*1.5+(O101+P101+R101+T101+V101)*3+(Q101+S101+U101)*2)</f>
        <v>-0.287323943661972</v>
      </c>
      <c r="AL101" s="1" t="str">
        <f aca="false">IF(AC101="","",IF(AC101="分","分",IF(AJ101=0,"分",IF(AC101="攻",IF(AJ101&gt;0,"一致","不一致"),IF(AJ101&gt;=0,"不一致","一致")))))</f>
        <v>一致</v>
      </c>
      <c r="AM101" s="10" t="n">
        <f aca="false">IF(AC101="","",ABS(AK101))</f>
        <v>0.287323943661972</v>
      </c>
      <c r="AN101" s="1" t="n">
        <f aca="false">AO101-AP101</f>
        <v>1</v>
      </c>
      <c r="AO101" s="1" t="n">
        <v>4</v>
      </c>
      <c r="AP101" s="1" t="n">
        <v>3</v>
      </c>
    </row>
    <row r="102" customFormat="false" ht="12.8" hidden="false" customHeight="false" outlineLevel="0" collapsed="false">
      <c r="A102" s="1" t="n">
        <v>101</v>
      </c>
      <c r="B102" s="1" t="s">
        <v>177</v>
      </c>
      <c r="C102" s="2" t="n">
        <v>19.5</v>
      </c>
      <c r="G102" s="3" t="n">
        <v>2</v>
      </c>
      <c r="H102" s="4" t="n">
        <v>11.5</v>
      </c>
      <c r="N102" s="3" t="n">
        <v>5</v>
      </c>
      <c r="O102" s="4" t="n">
        <v>9</v>
      </c>
      <c r="P102" s="2" t="n">
        <v>1</v>
      </c>
      <c r="R102" s="2" t="n">
        <v>2</v>
      </c>
      <c r="T102" s="2" t="n">
        <v>1</v>
      </c>
      <c r="W102" s="24" t="n">
        <v>0.9</v>
      </c>
      <c r="X102" s="1" t="n">
        <v>1.1</v>
      </c>
      <c r="Y102" s="1" t="n">
        <v>1</v>
      </c>
      <c r="Z102" s="1" t="n">
        <v>1</v>
      </c>
      <c r="AA102" s="7" t="n">
        <v>0.75</v>
      </c>
      <c r="AB102" s="34" t="s">
        <v>178</v>
      </c>
      <c r="AC102" s="8" t="s">
        <v>43</v>
      </c>
      <c r="AD102" s="6" t="n">
        <f aca="false">$C102+$D102*2+$E102*0.5+$F102+$G102*0.5</f>
        <v>20.5</v>
      </c>
      <c r="AE102" s="1" t="n">
        <f aca="false">$H102+$I102*3+$J102*0.5+$K102+$L102*0.5+$M102*0.1+$N102*0.2</f>
        <v>12.5</v>
      </c>
      <c r="AF102" s="1" t="n">
        <f aca="false">$AD102*$W102*$AA102-1.5*$AE102*$X102</f>
        <v>-6.7875</v>
      </c>
      <c r="AG102" s="1" t="n">
        <f aca="false">$O102*$Y102-2*($P102*$Z102+R102)</f>
        <v>3</v>
      </c>
      <c r="AH102" s="1" t="n">
        <f aca="false">IF($AG102&lt;0,$AG102*1.5,$AG102*3)</f>
        <v>9</v>
      </c>
      <c r="AI102" s="1" t="n">
        <f aca="false">(Q102+S102+U102)*2-(T102+V102)*3</f>
        <v>-3</v>
      </c>
      <c r="AJ102" s="7" t="n">
        <f aca="false">AF102+AH102+AI102</f>
        <v>-0.787500000000001</v>
      </c>
      <c r="AK102" s="9" t="n">
        <f aca="false">AJ102/(AD102+AE102*1.5+(O102+P102+R102+T102+V102)*3+(Q102+S102+U102)*2)</f>
        <v>-0.0100638977635783</v>
      </c>
      <c r="AL102" s="1" t="str">
        <f aca="false">IF(AC102="","",IF(AC102="分","分",IF(AJ102=0,"分",IF(AC102="攻",IF(AJ102&gt;0,"一致","不一致"),IF(AJ102&gt;=0,"不一致","一致")))))</f>
        <v>一致</v>
      </c>
      <c r="AM102" s="10" t="n">
        <f aca="false">IF(AC102="","",ABS(AK102))</f>
        <v>0.0100638977635783</v>
      </c>
      <c r="AN102" s="1" t="n">
        <f aca="false">AO102-AP102</f>
        <v>-2</v>
      </c>
      <c r="AO102" s="1" t="n">
        <v>3</v>
      </c>
      <c r="AP102" s="1" t="n">
        <v>5</v>
      </c>
    </row>
    <row r="103" customFormat="false" ht="12.8" hidden="false" customHeight="false" outlineLevel="0" collapsed="false">
      <c r="A103" s="1" t="n">
        <v>102</v>
      </c>
      <c r="B103" s="1" t="n">
        <v>90</v>
      </c>
      <c r="C103" s="2" t="n">
        <v>24</v>
      </c>
      <c r="H103" s="4" t="n">
        <v>24</v>
      </c>
      <c r="O103" s="4" t="n">
        <v>3</v>
      </c>
      <c r="Q103" s="2" t="n">
        <v>3</v>
      </c>
      <c r="R103" s="2" t="n">
        <v>1</v>
      </c>
      <c r="W103" s="6" t="n">
        <v>1</v>
      </c>
      <c r="X103" s="1" t="n">
        <v>0.6</v>
      </c>
      <c r="Y103" s="1" t="n">
        <v>1</v>
      </c>
      <c r="Z103" s="1" t="n">
        <v>1</v>
      </c>
      <c r="AA103" s="7" t="n">
        <v>1</v>
      </c>
      <c r="AC103" s="8" t="s">
        <v>45</v>
      </c>
      <c r="AD103" s="6" t="n">
        <f aca="false">$C103+$D103*2+$E103*0.5+$F103+$G103*0.5</f>
        <v>24</v>
      </c>
      <c r="AE103" s="1" t="n">
        <f aca="false">$H103+$I103*3+$J103*0.5+$K103+$L103*0.5+$M103*0.1+$N103*0.2</f>
        <v>24</v>
      </c>
      <c r="AF103" s="1" t="n">
        <f aca="false">$AD103*$W103*$AA103-1.5*$AE103*$X103</f>
        <v>2.4</v>
      </c>
      <c r="AG103" s="1" t="n">
        <f aca="false">$O103*$Y103-2*($P103*$Z103+R103)</f>
        <v>1</v>
      </c>
      <c r="AH103" s="1" t="n">
        <f aca="false">IF($AG103&lt;0,$AG103*1.5,$AG103*3)</f>
        <v>3</v>
      </c>
      <c r="AI103" s="1" t="n">
        <f aca="false">(Q103+S103+U103)*2-(T103+V103)*3</f>
        <v>6</v>
      </c>
      <c r="AJ103" s="7" t="n">
        <f aca="false">AF103+AH103+AI103</f>
        <v>11.4</v>
      </c>
      <c r="AK103" s="9" t="n">
        <f aca="false">AJ103/(AD103+AE103*1.5+(O103+P103+R103+T103+V103)*3+(Q103+S103+U103)*2)</f>
        <v>0.146153846153846</v>
      </c>
      <c r="AL103" s="1" t="str">
        <f aca="false">IF(AC103="","",IF(AC103="分","分",IF(AJ103=0,"分",IF(AC103="攻",IF(AJ103&gt;0,"一致","不一致"),IF(AJ103&gt;=0,"不一致","一致")))))</f>
        <v>一致</v>
      </c>
      <c r="AM103" s="10" t="n">
        <f aca="false">IF(AC103="","",ABS(AK103))</f>
        <v>0.146153846153846</v>
      </c>
      <c r="AN103" s="1" t="n">
        <f aca="false">AO103-AP103</f>
        <v>1</v>
      </c>
      <c r="AO103" s="1" t="n">
        <v>3</v>
      </c>
      <c r="AP103" s="1" t="n">
        <v>2</v>
      </c>
    </row>
    <row r="104" customFormat="false" ht="12.8" hidden="false" customHeight="false" outlineLevel="0" collapsed="false">
      <c r="A104" s="1" t="n">
        <v>103</v>
      </c>
      <c r="B104" s="1" t="n">
        <v>33</v>
      </c>
      <c r="C104" s="2" t="n">
        <v>28</v>
      </c>
      <c r="E104" s="2" t="n">
        <v>1</v>
      </c>
      <c r="H104" s="4" t="n">
        <v>20</v>
      </c>
      <c r="R104" s="2" t="n">
        <v>1</v>
      </c>
      <c r="W104" s="24" t="n">
        <v>0.8</v>
      </c>
      <c r="X104" s="1" t="n">
        <v>0.7</v>
      </c>
      <c r="Y104" s="1" t="n">
        <v>1</v>
      </c>
      <c r="Z104" s="1" t="n">
        <v>1</v>
      </c>
      <c r="AA104" s="7" t="n">
        <v>1.5</v>
      </c>
      <c r="AB104" s="19" t="s">
        <v>179</v>
      </c>
      <c r="AC104" s="8" t="s">
        <v>45</v>
      </c>
      <c r="AD104" s="6" t="n">
        <f aca="false">$C104+$D104*2+$E104*0.5+$F104+$G104*0.5</f>
        <v>28.5</v>
      </c>
      <c r="AE104" s="1" t="n">
        <f aca="false">$H104+$I104*3+$J104*0.5+$K104+$L104*0.5+$M104*0.1+$N104*0.2</f>
        <v>20</v>
      </c>
      <c r="AF104" s="1" t="n">
        <f aca="false">$AD104*$W104*$AA104-1.5*$AE104*$X104</f>
        <v>13.2</v>
      </c>
      <c r="AG104" s="1" t="n">
        <f aca="false">$O104*$Y104-2*($P104*$Z104+R104)</f>
        <v>-2</v>
      </c>
      <c r="AH104" s="1" t="n">
        <f aca="false">IF($AG104&lt;0,$AG104*1.5,$AG104*3)</f>
        <v>-3</v>
      </c>
      <c r="AI104" s="1" t="n">
        <f aca="false">(Q104+S104+U104)*2-(T104+V104)*3</f>
        <v>0</v>
      </c>
      <c r="AJ104" s="7" t="n">
        <f aca="false">AF104+AH104+AI104</f>
        <v>10.2</v>
      </c>
      <c r="AK104" s="9" t="n">
        <f aca="false">AJ104/(AD104+AE104*1.5+(O104+P104+R104+T104+V104)*3+(Q104+S104+U104)*2)</f>
        <v>0.165853658536585</v>
      </c>
      <c r="AL104" s="1" t="str">
        <f aca="false">IF(AC104="","",IF(AC104="分","分",IF(AJ104=0,"分",IF(AC104="攻",IF(AJ104&gt;0,"一致","不一致"),IF(AJ104&gt;=0,"不一致","一致")))))</f>
        <v>一致</v>
      </c>
      <c r="AM104" s="10" t="n">
        <f aca="false">IF(AC104="","",ABS(AK104))</f>
        <v>0.165853658536585</v>
      </c>
      <c r="AN104" s="1" t="n">
        <f aca="false">AO104-AP104</f>
        <v>-2</v>
      </c>
      <c r="AO104" s="1" t="n">
        <v>3</v>
      </c>
      <c r="AP104" s="1" t="n">
        <v>5</v>
      </c>
    </row>
    <row r="105" customFormat="false" ht="12.8" hidden="false" customHeight="false" outlineLevel="0" collapsed="false">
      <c r="A105" s="1" t="n">
        <v>104</v>
      </c>
      <c r="B105" s="1" t="s">
        <v>180</v>
      </c>
      <c r="C105" s="2" t="n">
        <v>24</v>
      </c>
      <c r="E105" s="2" t="n">
        <v>1</v>
      </c>
      <c r="F105" s="2" t="n">
        <v>2</v>
      </c>
      <c r="G105" s="3" t="n">
        <v>4</v>
      </c>
      <c r="H105" s="4" t="n">
        <v>16</v>
      </c>
      <c r="L105" s="5" t="n">
        <v>2</v>
      </c>
      <c r="M105" s="5" t="n">
        <v>27</v>
      </c>
      <c r="O105" s="4" t="n">
        <v>5</v>
      </c>
      <c r="R105" s="2" t="n">
        <v>4</v>
      </c>
      <c r="S105" s="2" t="n">
        <v>1</v>
      </c>
      <c r="W105" s="6" t="n">
        <v>1</v>
      </c>
      <c r="X105" s="1" t="n">
        <v>1</v>
      </c>
      <c r="Y105" s="1" t="n">
        <v>1</v>
      </c>
      <c r="Z105" s="1" t="n">
        <v>1</v>
      </c>
      <c r="AA105" s="7" t="n">
        <v>0.5</v>
      </c>
      <c r="AB105" s="20" t="s">
        <v>181</v>
      </c>
      <c r="AC105" s="8" t="s">
        <v>43</v>
      </c>
      <c r="AD105" s="6" t="n">
        <f aca="false">$C105+$D105*2+$E105*0.5+$F105+$G105*0.5</f>
        <v>28.5</v>
      </c>
      <c r="AE105" s="1" t="n">
        <f aca="false">$H105+$I105*3+$J105*0.5+$K105+$L105*0.5+$M105*0.1+$N105*0.2</f>
        <v>19.7</v>
      </c>
      <c r="AF105" s="1" t="n">
        <f aca="false">$AD105*$W105*$AA105-1.5*$AE105*$X105</f>
        <v>-15.3</v>
      </c>
      <c r="AG105" s="1" t="n">
        <f aca="false">$O105*$Y105-2*($P105*$Z105+R105)</f>
        <v>-3</v>
      </c>
      <c r="AH105" s="1" t="n">
        <f aca="false">IF($AG105&lt;0,$AG105*1.5,$AG105*3)</f>
        <v>-4.5</v>
      </c>
      <c r="AI105" s="1" t="n">
        <f aca="false">(Q105+S105+U105)*2-(T105+V105)*3</f>
        <v>2</v>
      </c>
      <c r="AJ105" s="7" t="n">
        <f aca="false">AF105+AH105+AI105</f>
        <v>-17.8</v>
      </c>
      <c r="AK105" s="9" t="n">
        <f aca="false">AJ105/(AD105+AE105*1.5+(O105+P105+R105+T105+V105)*3+(Q105+S105+U105)*2)</f>
        <v>-0.204480183802412</v>
      </c>
      <c r="AL105" s="1" t="str">
        <f aca="false">IF(AC105="","",IF(AC105="分","分",IF(AJ105=0,"分",IF(AC105="攻",IF(AJ105&gt;0,"一致","不一致"),IF(AJ105&gt;=0,"不一致","一致")))))</f>
        <v>一致</v>
      </c>
      <c r="AM105" s="10" t="n">
        <f aca="false">IF(AC105="","",ABS(AK105))</f>
        <v>0.204480183802412</v>
      </c>
      <c r="AN105" s="1" t="n">
        <f aca="false">AO105-AP105</f>
        <v>0</v>
      </c>
      <c r="AO105" s="1" t="n">
        <v>4</v>
      </c>
      <c r="AP105" s="1" t="n">
        <v>4</v>
      </c>
    </row>
    <row r="106" customFormat="false" ht="12.8" hidden="false" customHeight="false" outlineLevel="0" collapsed="false">
      <c r="A106" s="1" t="n">
        <v>105</v>
      </c>
      <c r="B106" s="1" t="s">
        <v>182</v>
      </c>
      <c r="C106" s="2" t="n">
        <v>31</v>
      </c>
      <c r="H106" s="4" t="n">
        <v>14</v>
      </c>
      <c r="K106" s="2" t="n">
        <v>1</v>
      </c>
      <c r="L106" s="5" t="n">
        <v>1</v>
      </c>
      <c r="O106" s="4" t="n">
        <v>6</v>
      </c>
      <c r="P106" s="2" t="n">
        <v>2</v>
      </c>
      <c r="R106" s="2" t="n">
        <v>4</v>
      </c>
      <c r="T106" s="2" t="n">
        <v>1</v>
      </c>
      <c r="W106" s="24" t="n">
        <v>0.5</v>
      </c>
      <c r="X106" s="1" t="n">
        <v>1.1</v>
      </c>
      <c r="Y106" s="1" t="n">
        <v>1</v>
      </c>
      <c r="Z106" s="1" t="n">
        <v>1</v>
      </c>
      <c r="AA106" s="7" t="n">
        <v>1.5</v>
      </c>
      <c r="AB106" s="21" t="s">
        <v>183</v>
      </c>
      <c r="AC106" s="8" t="s">
        <v>43</v>
      </c>
      <c r="AD106" s="6" t="n">
        <f aca="false">$C106+$D106*2+$E106*0.5+$F106+$G106*0.5</f>
        <v>31</v>
      </c>
      <c r="AE106" s="1" t="n">
        <f aca="false">$H106+$I106*3+$J106*0.5+$K106+$L106*0.5+$M106*0.1+$N106*0.2</f>
        <v>15.5</v>
      </c>
      <c r="AF106" s="1" t="n">
        <f aca="false">$AD106*$W106*$AA106-1.5*$AE106*$X106</f>
        <v>-2.325</v>
      </c>
      <c r="AG106" s="1" t="n">
        <f aca="false">$O106*$Y106-2*($P106*$Z106+R106)</f>
        <v>-6</v>
      </c>
      <c r="AH106" s="1" t="n">
        <f aca="false">IF($AG106&lt;0,$AG106*1.5,$AG106*3)</f>
        <v>-9</v>
      </c>
      <c r="AI106" s="1" t="n">
        <f aca="false">(Q106+S106+U106)*2-(T106+V106)*3</f>
        <v>-3</v>
      </c>
      <c r="AJ106" s="7" t="n">
        <f aca="false">AF106+AH106+AI106</f>
        <v>-14.325</v>
      </c>
      <c r="AK106" s="9" t="n">
        <f aca="false">AJ106/(AD106+AE106*1.5+(O106+P106+R106+T106+V106)*3+(Q106+S106+U106)*2)</f>
        <v>-0.153619302949062</v>
      </c>
      <c r="AL106" s="1" t="str">
        <f aca="false">IF(AC106="","",IF(AC106="分","分",IF(AJ106=0,"分",IF(AC106="攻",IF(AJ106&gt;0,"一致","不一致"),IF(AJ106&gt;=0,"不一致","一致")))))</f>
        <v>一致</v>
      </c>
      <c r="AM106" s="10" t="n">
        <f aca="false">IF(AC106="","",ABS(AK106))</f>
        <v>0.153619302949062</v>
      </c>
      <c r="AN106" s="1" t="n">
        <f aca="false">AO106-AP106</f>
        <v>-2</v>
      </c>
      <c r="AO106" s="1" t="n">
        <v>3</v>
      </c>
      <c r="AP106" s="1" t="n">
        <v>5</v>
      </c>
    </row>
    <row r="107" customFormat="false" ht="12.8" hidden="false" customHeight="false" outlineLevel="0" collapsed="false">
      <c r="A107" s="1" t="n">
        <v>106</v>
      </c>
      <c r="B107" s="1" t="n">
        <v>46</v>
      </c>
      <c r="C107" s="2" t="n">
        <v>16</v>
      </c>
      <c r="H107" s="4" t="n">
        <v>9</v>
      </c>
      <c r="J107" s="2" t="n">
        <v>1</v>
      </c>
      <c r="V107" s="3" t="n">
        <v>2</v>
      </c>
      <c r="W107" s="6" t="n">
        <v>1.1</v>
      </c>
      <c r="X107" s="1" t="n">
        <v>1.1</v>
      </c>
      <c r="Y107" s="1" t="n">
        <v>1</v>
      </c>
      <c r="Z107" s="1" t="n">
        <v>1</v>
      </c>
      <c r="AA107" s="7" t="n">
        <v>1</v>
      </c>
      <c r="AC107" s="8" t="s">
        <v>43</v>
      </c>
      <c r="AD107" s="6" t="n">
        <f aca="false">$C107+$D107*2+$E107*0.5+$F107+$G107*0.5</f>
        <v>16</v>
      </c>
      <c r="AE107" s="1" t="n">
        <f aca="false">$H107+$I107*3+$J107*0.5+$K107+$L107*0.5+$M107*0.1+$N107*0.2</f>
        <v>9.5</v>
      </c>
      <c r="AF107" s="1" t="n">
        <f aca="false">$AD107*$W107*$AA107-1.5*$AE107*$X107</f>
        <v>1.925</v>
      </c>
      <c r="AG107" s="1" t="n">
        <f aca="false">$O107*$Y107-2*($P107*$Z107+R107)</f>
        <v>0</v>
      </c>
      <c r="AH107" s="1" t="n">
        <f aca="false">IF($AG107&lt;0,$AG107*1.5,$AG107*3)</f>
        <v>0</v>
      </c>
      <c r="AI107" s="1" t="n">
        <f aca="false">(Q107+S107+U107)*2-(T107+V107)*3</f>
        <v>-6</v>
      </c>
      <c r="AJ107" s="7" t="n">
        <f aca="false">AF107+AH107+AI107</f>
        <v>-4.075</v>
      </c>
      <c r="AK107" s="9" t="n">
        <f aca="false">AJ107/(AD107+AE107*1.5+(O107+P107+R107+T107+V107)*3+(Q107+S107+U107)*2)</f>
        <v>-0.112413793103448</v>
      </c>
      <c r="AL107" s="1" t="str">
        <f aca="false">IF(AC107="","",IF(AC107="分","分",IF(AJ107=0,"分",IF(AC107="攻",IF(AJ107&gt;0,"一致","不一致"),IF(AJ107&gt;=0,"不一致","一致")))))</f>
        <v>一致</v>
      </c>
      <c r="AM107" s="10" t="n">
        <f aca="false">IF(AC107="","",ABS(AK107))</f>
        <v>0.112413793103448</v>
      </c>
      <c r="AN107" s="1" t="n">
        <f aca="false">AO107-AP107</f>
        <v>-1</v>
      </c>
      <c r="AO107" s="1" t="n">
        <v>3</v>
      </c>
      <c r="AP107" s="1" t="n">
        <v>4</v>
      </c>
    </row>
    <row r="108" customFormat="false" ht="12.8" hidden="false" customHeight="false" outlineLevel="0" collapsed="false">
      <c r="A108" s="1" t="n">
        <v>107</v>
      </c>
      <c r="B108" s="1" t="s">
        <v>184</v>
      </c>
      <c r="C108" s="2" t="n">
        <v>21</v>
      </c>
      <c r="E108" s="2" t="n">
        <v>1</v>
      </c>
      <c r="G108" s="3" t="n">
        <v>1</v>
      </c>
      <c r="H108" s="4" t="n">
        <v>11</v>
      </c>
      <c r="L108" s="5" t="n">
        <v>1</v>
      </c>
      <c r="R108" s="2" t="n">
        <v>3</v>
      </c>
      <c r="U108" s="2" t="n">
        <v>1</v>
      </c>
      <c r="W108" s="6" t="n">
        <v>1.1</v>
      </c>
      <c r="X108" s="1" t="n">
        <v>1</v>
      </c>
      <c r="Y108" s="1" t="n">
        <v>1</v>
      </c>
      <c r="Z108" s="1" t="n">
        <v>1</v>
      </c>
      <c r="AA108" s="7" t="n">
        <v>0.75</v>
      </c>
      <c r="AB108" s="25" t="s">
        <v>185</v>
      </c>
      <c r="AC108" s="8" t="s">
        <v>43</v>
      </c>
      <c r="AD108" s="6" t="n">
        <f aca="false">$C108+$D108*2+$E108*0.5+$F108+$G108*0.5</f>
        <v>22</v>
      </c>
      <c r="AE108" s="1" t="n">
        <f aca="false">$H108+$I108*3+$J108*0.5+$K108+$L108*0.5+$M108*0.1+$N108*0.2</f>
        <v>11.5</v>
      </c>
      <c r="AF108" s="1" t="n">
        <f aca="false">$AD108*$W108*$AA108-1.5*$AE108*$X108</f>
        <v>0.900000000000002</v>
      </c>
      <c r="AG108" s="1" t="n">
        <f aca="false">$O108*$Y108-2*($P108*$Z108+R108)</f>
        <v>-6</v>
      </c>
      <c r="AH108" s="1" t="n">
        <f aca="false">IF($AG108&lt;0,$AG108*1.5,$AG108*3)</f>
        <v>-9</v>
      </c>
      <c r="AI108" s="1" t="n">
        <f aca="false">(Q108+S108+U108)*2-(T108+V108)*3</f>
        <v>2</v>
      </c>
      <c r="AJ108" s="7" t="n">
        <f aca="false">AF108+AH108+AI108</f>
        <v>-6.1</v>
      </c>
      <c r="AK108" s="9" t="n">
        <f aca="false">AJ108/(AD108+AE108*1.5+(O108+P108+R108+T108+V108)*3+(Q108+S108+U108)*2)</f>
        <v>-0.121393034825871</v>
      </c>
      <c r="AL108" s="1" t="str">
        <f aca="false">IF(AC108="","",IF(AC108="分","分",IF(AJ108=0,"分",IF(AC108="攻",IF(AJ108&gt;0,"一致","不一致"),IF(AJ108&gt;=0,"不一致","一致")))))</f>
        <v>一致</v>
      </c>
      <c r="AM108" s="10" t="n">
        <f aca="false">IF(AC108="","",ABS(AK108))</f>
        <v>0.121393034825871</v>
      </c>
      <c r="AN108" s="1" t="n">
        <f aca="false">AO108-AP108</f>
        <v>1</v>
      </c>
      <c r="AO108" s="1" t="n">
        <v>5</v>
      </c>
      <c r="AP108" s="1" t="n">
        <v>4</v>
      </c>
    </row>
    <row r="109" customFormat="false" ht="12.8" hidden="false" customHeight="false" outlineLevel="0" collapsed="false">
      <c r="A109" s="1" t="n">
        <v>108</v>
      </c>
      <c r="B109" s="1" t="n">
        <v>65</v>
      </c>
      <c r="C109" s="2" t="n">
        <v>28.5</v>
      </c>
      <c r="H109" s="4" t="n">
        <v>15</v>
      </c>
      <c r="O109" s="4" t="n">
        <v>7</v>
      </c>
      <c r="R109" s="2" t="n">
        <v>2</v>
      </c>
      <c r="S109" s="2" t="n">
        <v>2</v>
      </c>
      <c r="V109" s="3" t="n">
        <v>3</v>
      </c>
      <c r="W109" s="6" t="n">
        <v>0.9</v>
      </c>
      <c r="X109" s="1" t="n">
        <v>1.1</v>
      </c>
      <c r="Y109" s="1" t="n">
        <v>1</v>
      </c>
      <c r="Z109" s="1" t="n">
        <v>1</v>
      </c>
      <c r="AA109" s="7" t="n">
        <v>0.75</v>
      </c>
      <c r="AB109" s="34" t="s">
        <v>186</v>
      </c>
      <c r="AC109" s="8" t="s">
        <v>43</v>
      </c>
      <c r="AD109" s="6" t="n">
        <f aca="false">$C109+$D109*2+$E109*0.5+$F109+$G109*0.5</f>
        <v>28.5</v>
      </c>
      <c r="AE109" s="1" t="n">
        <f aca="false">$H109+$I109*3+$J109*0.5+$K109+$L109*0.5+$M109*0.1+$N109*0.2</f>
        <v>15</v>
      </c>
      <c r="AF109" s="1" t="n">
        <f aca="false">$AD109*$W109*$AA109-1.5*$AE109*$X109</f>
        <v>-5.5125</v>
      </c>
      <c r="AG109" s="1" t="n">
        <f aca="false">$O109*$Y109-2*($P109*$Z109+R109)</f>
        <v>3</v>
      </c>
      <c r="AH109" s="1" t="n">
        <f aca="false">IF($AG109&lt;0,$AG109*1.5,$AG109*3)</f>
        <v>9</v>
      </c>
      <c r="AI109" s="1" t="n">
        <f aca="false">(Q109+S109+U109)*2-(T109+V109)*3</f>
        <v>-5</v>
      </c>
      <c r="AJ109" s="7" t="n">
        <f aca="false">AF109+AH109+AI109</f>
        <v>-1.5125</v>
      </c>
      <c r="AK109" s="9" t="n">
        <f aca="false">AJ109/(AD109+AE109*1.5+(O109+P109+R109+T109+V109)*3+(Q109+S109+U109)*2)</f>
        <v>-0.0166208791208792</v>
      </c>
      <c r="AL109" s="1" t="str">
        <f aca="false">IF(AC109="","",IF(AC109="分","分",IF(AJ109=0,"分",IF(AC109="攻",IF(AJ109&gt;0,"一致","不一致"),IF(AJ109&gt;=0,"不一致","一致")))))</f>
        <v>一致</v>
      </c>
      <c r="AM109" s="10" t="n">
        <f aca="false">IF(AC109="","",ABS(AK109))</f>
        <v>0.0166208791208792</v>
      </c>
      <c r="AN109" s="1" t="n">
        <f aca="false">AO109-AP109</f>
        <v>0</v>
      </c>
      <c r="AO109" s="1" t="n">
        <v>3</v>
      </c>
      <c r="AP109" s="1" t="n">
        <v>3</v>
      </c>
    </row>
    <row r="110" customFormat="false" ht="12.8" hidden="false" customHeight="false" outlineLevel="0" collapsed="false">
      <c r="A110" s="1" t="n">
        <v>109</v>
      </c>
      <c r="B110" s="1" t="n">
        <v>34</v>
      </c>
      <c r="C110" s="2" t="n">
        <v>17</v>
      </c>
      <c r="E110" s="2" t="n">
        <v>1</v>
      </c>
      <c r="H110" s="4" t="n">
        <v>20</v>
      </c>
      <c r="J110" s="2" t="n">
        <v>1</v>
      </c>
      <c r="Q110" s="2" t="n">
        <v>4</v>
      </c>
      <c r="R110" s="2" t="n">
        <v>1</v>
      </c>
      <c r="W110" s="6" t="n">
        <v>1</v>
      </c>
      <c r="X110" s="1" t="n">
        <v>0.7</v>
      </c>
      <c r="Y110" s="1" t="n">
        <v>1</v>
      </c>
      <c r="Z110" s="1" t="n">
        <v>1</v>
      </c>
      <c r="AA110" s="7" t="n">
        <v>1</v>
      </c>
      <c r="AC110" s="8" t="s">
        <v>45</v>
      </c>
      <c r="AD110" s="6" t="n">
        <f aca="false">$C110+$D110*2+$E110*0.5+$F110+$G110*0.5</f>
        <v>17.5</v>
      </c>
      <c r="AE110" s="1" t="n">
        <f aca="false">$H110+$I110*3+$J110*0.5+$K110+$L110*0.5+$M110*0.1+$N110*0.2</f>
        <v>20.5</v>
      </c>
      <c r="AF110" s="1" t="n">
        <f aca="false">$AD110*$W110*$AA110-1.5*$AE110*$X110</f>
        <v>-4.025</v>
      </c>
      <c r="AG110" s="1" t="n">
        <f aca="false">$O110*$Y110-2*($P110*$Z110+R110)</f>
        <v>-2</v>
      </c>
      <c r="AH110" s="1" t="n">
        <f aca="false">IF($AG110&lt;0,$AG110*1.5,$AG110*3)</f>
        <v>-3</v>
      </c>
      <c r="AI110" s="1" t="n">
        <f aca="false">(Q110+S110+U110)*2-(T110+V110)*3</f>
        <v>8</v>
      </c>
      <c r="AJ110" s="7" t="n">
        <f aca="false">AF110+AH110+AI110</f>
        <v>0.975000000000001</v>
      </c>
      <c r="AK110" s="9" t="n">
        <f aca="false">AJ110/(AD110+AE110*1.5+(O110+P110+R110+T110+V110)*3+(Q110+S110+U110)*2)</f>
        <v>0.0164556962025317</v>
      </c>
      <c r="AL110" s="1" t="str">
        <f aca="false">IF(AC110="","",IF(AC110="分","分",IF(AJ110=0,"分",IF(AC110="攻",IF(AJ110&gt;0,"一致","不一致"),IF(AJ110&gt;=0,"不一致","一致")))))</f>
        <v>一致</v>
      </c>
      <c r="AM110" s="10" t="n">
        <f aca="false">IF(AC110="","",ABS(AK110))</f>
        <v>0.0164556962025317</v>
      </c>
      <c r="AN110" s="1" t="n">
        <f aca="false">AO110-AP110</f>
        <v>1</v>
      </c>
      <c r="AO110" s="1" t="n">
        <v>4</v>
      </c>
      <c r="AP110" s="1" t="n">
        <v>3</v>
      </c>
    </row>
    <row r="111" customFormat="false" ht="12.8" hidden="false" customHeight="false" outlineLevel="0" collapsed="false">
      <c r="A111" s="1" t="n">
        <v>110</v>
      </c>
      <c r="B111" s="1" t="s">
        <v>187</v>
      </c>
      <c r="C111" s="2" t="n">
        <v>18</v>
      </c>
      <c r="H111" s="4" t="n">
        <v>14</v>
      </c>
      <c r="O111" s="4" t="n">
        <v>4</v>
      </c>
      <c r="P111" s="2" t="n">
        <v>1</v>
      </c>
      <c r="Q111" s="2" t="n">
        <v>1</v>
      </c>
      <c r="R111" s="2" t="n">
        <v>2</v>
      </c>
      <c r="S111" s="2" t="n">
        <v>1</v>
      </c>
      <c r="V111" s="3" t="n">
        <v>1</v>
      </c>
      <c r="W111" s="6" t="n">
        <v>1</v>
      </c>
      <c r="X111" s="1" t="n">
        <v>0.9</v>
      </c>
      <c r="Y111" s="1" t="n">
        <v>1</v>
      </c>
      <c r="Z111" s="1" t="n">
        <v>1</v>
      </c>
      <c r="AA111" s="7" t="n">
        <v>0.75</v>
      </c>
      <c r="AB111" s="25" t="s">
        <v>188</v>
      </c>
      <c r="AC111" s="8" t="s">
        <v>43</v>
      </c>
      <c r="AD111" s="6" t="n">
        <f aca="false">$C111+$D111*2+$E111*0.5+$F111+$G111*0.5</f>
        <v>18</v>
      </c>
      <c r="AE111" s="1" t="n">
        <f aca="false">$H111+$I111*3+$J111*0.5+$K111+$L111*0.5+$M111*0.1+$N111*0.2</f>
        <v>14</v>
      </c>
      <c r="AF111" s="1" t="n">
        <f aca="false">$AD111*$W111*$AA111-1.5*$AE111*$X111</f>
        <v>-5.4</v>
      </c>
      <c r="AG111" s="1" t="n">
        <f aca="false">$O111*$Y111-2*($P111*$Z111+R111)</f>
        <v>-2</v>
      </c>
      <c r="AH111" s="1" t="n">
        <f aca="false">IF($AG111&lt;0,$AG111*1.5,$AG111*3)</f>
        <v>-3</v>
      </c>
      <c r="AI111" s="1" t="n">
        <f aca="false">(Q111+S111+U111)*2-(T111+V111)*3</f>
        <v>1</v>
      </c>
      <c r="AJ111" s="7" t="n">
        <f aca="false">AF111+AH111+AI111</f>
        <v>-7.4</v>
      </c>
      <c r="AK111" s="9" t="n">
        <f aca="false">AJ111/(AD111+AE111*1.5+(O111+P111+R111+T111+V111)*3+(Q111+S111+U111)*2)</f>
        <v>-0.11044776119403</v>
      </c>
      <c r="AL111" s="1" t="str">
        <f aca="false">IF(AC111="","",IF(AC111="分","分",IF(AJ111=0,"分",IF(AC111="攻",IF(AJ111&gt;0,"一致","不一致"),IF(AJ111&gt;=0,"不一致","一致")))))</f>
        <v>一致</v>
      </c>
      <c r="AM111" s="10" t="n">
        <f aca="false">IF(AC111="","",ABS(AK111))</f>
        <v>0.11044776119403</v>
      </c>
      <c r="AN111" s="1" t="n">
        <f aca="false">AO111-AP111</f>
        <v>0</v>
      </c>
      <c r="AO111" s="1" t="n">
        <v>3</v>
      </c>
      <c r="AP111" s="1" t="n">
        <v>3</v>
      </c>
    </row>
    <row r="112" customFormat="false" ht="12.8" hidden="false" customHeight="false" outlineLevel="0" collapsed="false">
      <c r="A112" s="1" t="n">
        <v>111</v>
      </c>
      <c r="B112" s="1" t="s">
        <v>189</v>
      </c>
      <c r="C112" s="2" t="n">
        <v>27</v>
      </c>
      <c r="E112" s="2" t="n">
        <v>1</v>
      </c>
      <c r="H112" s="4" t="n">
        <v>18</v>
      </c>
      <c r="O112" s="4" t="n">
        <v>9</v>
      </c>
      <c r="P112" s="2" t="n">
        <v>6</v>
      </c>
      <c r="R112" s="2" t="n">
        <v>1</v>
      </c>
      <c r="S112" s="2" t="n">
        <v>1</v>
      </c>
      <c r="W112" s="6" t="n">
        <v>1</v>
      </c>
      <c r="X112" s="1" t="n">
        <v>1</v>
      </c>
      <c r="Y112" s="1" t="n">
        <v>0.75</v>
      </c>
      <c r="Z112" s="1" t="n">
        <v>1</v>
      </c>
      <c r="AA112" s="7" t="n">
        <v>0.5</v>
      </c>
      <c r="AB112" s="20" t="s">
        <v>190</v>
      </c>
      <c r="AC112" s="8" t="s">
        <v>43</v>
      </c>
      <c r="AD112" s="6" t="n">
        <f aca="false">$C112+$D112*2+$E112*0.5+$F112+$G112*0.5</f>
        <v>27.5</v>
      </c>
      <c r="AE112" s="1" t="n">
        <f aca="false">$H112+$I112*3+$J112*0.5+$K112+$L112*0.5+$M112*0.1+$N112*0.2</f>
        <v>18</v>
      </c>
      <c r="AF112" s="1" t="n">
        <f aca="false">$AD112*$W112*$AA112-1.5*$AE112*$X112</f>
        <v>-13.25</v>
      </c>
      <c r="AG112" s="1" t="n">
        <f aca="false">$O112*$Y112-2*($P112*$Z112+R112)</f>
        <v>-7.25</v>
      </c>
      <c r="AH112" s="1" t="n">
        <f aca="false">IF($AG112&lt;0,$AG112*1.5,$AG112*3)</f>
        <v>-10.875</v>
      </c>
      <c r="AI112" s="1" t="n">
        <f aca="false">(Q112+S112+U112)*2-(T112+V112)*3</f>
        <v>2</v>
      </c>
      <c r="AJ112" s="7" t="n">
        <f aca="false">AF112+AH112+AI112</f>
        <v>-22.125</v>
      </c>
      <c r="AK112" s="9" t="n">
        <f aca="false">AJ112/(AD112+AE112*1.5+(O112+P112+R112+T112+V112)*3+(Q112+S112+U112)*2)</f>
        <v>-0.211722488038278</v>
      </c>
      <c r="AL112" s="1" t="str">
        <f aca="false">IF(AC112="","",IF(AC112="分","分",IF(AJ112=0,"分",IF(AC112="攻",IF(AJ112&gt;0,"一致","不一致"),IF(AJ112&gt;=0,"不一致","一致")))))</f>
        <v>一致</v>
      </c>
      <c r="AM112" s="10" t="n">
        <f aca="false">IF(AC112="","",ABS(AK112))</f>
        <v>0.211722488038278</v>
      </c>
      <c r="AN112" s="1" t="n">
        <f aca="false">AO112-AP112</f>
        <v>0</v>
      </c>
      <c r="AO112" s="1" t="n">
        <v>4</v>
      </c>
      <c r="AP112" s="1" t="n">
        <v>4</v>
      </c>
    </row>
    <row r="113" customFormat="false" ht="12.8" hidden="false" customHeight="false" outlineLevel="0" collapsed="false">
      <c r="A113" s="1" t="n">
        <v>112</v>
      </c>
      <c r="B113" s="1" t="s">
        <v>191</v>
      </c>
      <c r="C113" s="2" t="n">
        <v>25</v>
      </c>
      <c r="E113" s="2" t="n">
        <v>1</v>
      </c>
      <c r="H113" s="4" t="n">
        <v>18</v>
      </c>
      <c r="O113" s="4" t="n">
        <v>4</v>
      </c>
      <c r="R113" s="2" t="n">
        <v>3</v>
      </c>
      <c r="T113" s="2" t="n">
        <v>1</v>
      </c>
      <c r="W113" s="6" t="n">
        <v>1</v>
      </c>
      <c r="X113" s="1" t="n">
        <v>1</v>
      </c>
      <c r="Y113" s="1" t="n">
        <v>1</v>
      </c>
      <c r="Z113" s="1" t="n">
        <v>1</v>
      </c>
      <c r="AA113" s="7" t="n">
        <v>1</v>
      </c>
      <c r="AC113" s="8" t="s">
        <v>43</v>
      </c>
      <c r="AD113" s="6" t="n">
        <f aca="false">$C113+$D113*2+$E113*0.5+$F113+$G113*0.5</f>
        <v>25.5</v>
      </c>
      <c r="AE113" s="1" t="n">
        <f aca="false">$H113+$I113*3+$J113*0.5+$K113+$L113*0.5+$M113*0.1+$N113*0.2</f>
        <v>18</v>
      </c>
      <c r="AF113" s="1" t="n">
        <f aca="false">$AD113*$W113*$AA113-1.5*$AE113*$X113</f>
        <v>-1.5</v>
      </c>
      <c r="AG113" s="1" t="n">
        <f aca="false">$O113*$Y113-2*($P113*$Z113+R113)</f>
        <v>-2</v>
      </c>
      <c r="AH113" s="1" t="n">
        <f aca="false">IF($AG113&lt;0,$AG113*1.5,$AG113*3)</f>
        <v>-3</v>
      </c>
      <c r="AI113" s="1" t="n">
        <f aca="false">(Q113+S113+U113)*2-(T113+V113)*3</f>
        <v>-3</v>
      </c>
      <c r="AJ113" s="7" t="n">
        <f aca="false">AF113+AH113+AI113</f>
        <v>-7.5</v>
      </c>
      <c r="AK113" s="9" t="n">
        <f aca="false">AJ113/(AD113+AE113*1.5+(O113+P113+R113+T113+V113)*3+(Q113+S113+U113)*2)</f>
        <v>-0.0980392156862745</v>
      </c>
      <c r="AL113" s="1" t="str">
        <f aca="false">IF(AC113="","",IF(AC113="分","分",IF(AJ113=0,"分",IF(AC113="攻",IF(AJ113&gt;0,"一致","不一致"),IF(AJ113&gt;=0,"不一致","一致")))))</f>
        <v>一致</v>
      </c>
      <c r="AM113" s="10" t="n">
        <f aca="false">IF(AC113="","",ABS(AK113))</f>
        <v>0.0980392156862745</v>
      </c>
      <c r="AN113" s="1" t="n">
        <f aca="false">AO113-AP113</f>
        <v>1</v>
      </c>
      <c r="AO113" s="1" t="n">
        <v>4</v>
      </c>
      <c r="AP113" s="1" t="n">
        <v>3</v>
      </c>
    </row>
    <row r="114" customFormat="false" ht="12.8" hidden="false" customHeight="false" outlineLevel="0" collapsed="false">
      <c r="A114" s="1" t="n">
        <v>113</v>
      </c>
      <c r="B114" s="1" t="s">
        <v>192</v>
      </c>
      <c r="C114" s="2" t="n">
        <v>20</v>
      </c>
      <c r="F114" s="2" t="n">
        <v>1</v>
      </c>
      <c r="H114" s="4" t="n">
        <v>12</v>
      </c>
      <c r="J114" s="2" t="n">
        <v>1</v>
      </c>
      <c r="O114" s="4" t="n">
        <v>2</v>
      </c>
      <c r="R114" s="2" t="n">
        <v>2</v>
      </c>
      <c r="S114" s="2" t="n">
        <v>1</v>
      </c>
      <c r="W114" s="6" t="n">
        <v>1</v>
      </c>
      <c r="X114" s="1" t="n">
        <v>1</v>
      </c>
      <c r="Y114" s="1" t="n">
        <v>1</v>
      </c>
      <c r="Z114" s="1" t="n">
        <v>1</v>
      </c>
      <c r="AA114" s="7" t="n">
        <v>1</v>
      </c>
      <c r="AC114" s="8" t="s">
        <v>43</v>
      </c>
      <c r="AD114" s="6" t="n">
        <f aca="false">$C114+$D114*2+$E114*0.5+$F114+$G114*0.5</f>
        <v>21</v>
      </c>
      <c r="AE114" s="1" t="n">
        <f aca="false">$H114+$I114*3+$J114*0.5+$K114+$L114*0.5+$M114*0.1+$N114*0.2</f>
        <v>12.5</v>
      </c>
      <c r="AF114" s="1" t="n">
        <f aca="false">$AD114*$W114*$AA114-1.5*$AE114*$X114</f>
        <v>2.25</v>
      </c>
      <c r="AG114" s="1" t="n">
        <f aca="false">$O114*$Y114-2*($P114*$Z114+R114)</f>
        <v>-2</v>
      </c>
      <c r="AH114" s="1" t="n">
        <f aca="false">IF($AG114&lt;0,$AG114*1.5,$AG114*3)</f>
        <v>-3</v>
      </c>
      <c r="AI114" s="1" t="n">
        <f aca="false">(Q114+S114+U114)*2-(T114+V114)*3</f>
        <v>2</v>
      </c>
      <c r="AJ114" s="7" t="n">
        <f aca="false">AF114+AH114+AI114</f>
        <v>1.25</v>
      </c>
      <c r="AK114" s="9" t="n">
        <f aca="false">AJ114/(AD114+AE114*1.5+(O114+P114+R114+T114+V114)*3+(Q114+S114+U114)*2)</f>
        <v>0.0232558139534884</v>
      </c>
      <c r="AL114" s="1" t="str">
        <f aca="false">IF(AC114="","",IF(AC114="分","分",IF(AJ114=0,"分",IF(AC114="攻",IF(AJ114&gt;0,"一致","不一致"),IF(AJ114&gt;=0,"不一致","一致")))))</f>
        <v>不一致</v>
      </c>
      <c r="AM114" s="10" t="n">
        <f aca="false">IF(AC114="","",ABS(AK114))</f>
        <v>0.0232558139534884</v>
      </c>
      <c r="AN114" s="1" t="n">
        <f aca="false">AO114-AP114</f>
        <v>0</v>
      </c>
      <c r="AO114" s="1" t="n">
        <v>4</v>
      </c>
      <c r="AP114" s="1" t="n">
        <v>4</v>
      </c>
    </row>
    <row r="115" customFormat="false" ht="12.8" hidden="false" customHeight="false" outlineLevel="0" collapsed="false">
      <c r="A115" s="1" t="n">
        <v>114</v>
      </c>
      <c r="B115" s="1" t="s">
        <v>193</v>
      </c>
      <c r="C115" s="2" t="n">
        <v>18</v>
      </c>
      <c r="E115" s="2" t="n">
        <v>1</v>
      </c>
      <c r="F115" s="2" t="n">
        <v>3</v>
      </c>
      <c r="G115" s="3" t="n">
        <v>7</v>
      </c>
      <c r="H115" s="4" t="n">
        <v>13</v>
      </c>
      <c r="L115" s="5" t="n">
        <v>3</v>
      </c>
      <c r="M115" s="5" t="n">
        <v>24</v>
      </c>
      <c r="R115" s="2" t="n">
        <v>3</v>
      </c>
      <c r="S115" s="2" t="n">
        <v>1</v>
      </c>
      <c r="W115" s="6" t="n">
        <v>1.2</v>
      </c>
      <c r="X115" s="1" t="n">
        <v>1</v>
      </c>
      <c r="Y115" s="1" t="n">
        <v>1</v>
      </c>
      <c r="Z115" s="1" t="n">
        <v>1</v>
      </c>
      <c r="AA115" s="7" t="n">
        <v>0.75</v>
      </c>
      <c r="AB115" s="8" t="s">
        <v>194</v>
      </c>
      <c r="AC115" s="8" t="s">
        <v>43</v>
      </c>
      <c r="AD115" s="6" t="n">
        <f aca="false">$C115+$D115*2+$E115*0.5+$F115+$G115*0.5</f>
        <v>25</v>
      </c>
      <c r="AE115" s="1" t="n">
        <f aca="false">$H115+$I115*3+$J115*0.5+$K115+$L115*0.5+$M115*0.1+$N115*0.2</f>
        <v>16.9</v>
      </c>
      <c r="AF115" s="1" t="n">
        <f aca="false">$AD115*$W115*$AA115-1.5*$AE115*$X115</f>
        <v>-2.85</v>
      </c>
      <c r="AG115" s="1" t="n">
        <f aca="false">$O115*$Y115-2*($P115*$Z115+R115)</f>
        <v>-6</v>
      </c>
      <c r="AH115" s="1" t="n">
        <f aca="false">IF($AG115&lt;0,$AG115*1.5,$AG115*3)</f>
        <v>-9</v>
      </c>
      <c r="AI115" s="1" t="n">
        <f aca="false">(Q115+S115+U115)*2-(T115+V115)*3</f>
        <v>2</v>
      </c>
      <c r="AJ115" s="7" t="n">
        <f aca="false">AF115+AH115+AI115</f>
        <v>-9.85</v>
      </c>
      <c r="AK115" s="9" t="n">
        <f aca="false">AJ115/(AD115+AE115*1.5+(O115+P115+R115+T115+V115)*3+(Q115+S115+U115)*2)</f>
        <v>-0.160554197229014</v>
      </c>
      <c r="AL115" s="1" t="str">
        <f aca="false">IF(AC115="","",IF(AC115="分","分",IF(AJ115=0,"分",IF(AC115="攻",IF(AJ115&gt;0,"一致","不一致"),IF(AJ115&gt;=0,"不一致","一致")))))</f>
        <v>一致</v>
      </c>
      <c r="AM115" s="10" t="n">
        <f aca="false">IF(AC115="","",ABS(AK115))</f>
        <v>0.160554197229014</v>
      </c>
      <c r="AN115" s="1" t="n">
        <f aca="false">AO115-AP115</f>
        <v>1</v>
      </c>
      <c r="AO115" s="1" t="n">
        <v>5</v>
      </c>
      <c r="AP115" s="1" t="n">
        <v>4</v>
      </c>
    </row>
    <row r="116" customFormat="false" ht="12.8" hidden="false" customHeight="false" outlineLevel="0" collapsed="false">
      <c r="A116" s="1" t="n">
        <v>115</v>
      </c>
      <c r="B116" s="1" t="s">
        <v>195</v>
      </c>
      <c r="C116" s="2" t="n">
        <v>13</v>
      </c>
      <c r="H116" s="4" t="n">
        <v>14</v>
      </c>
      <c r="J116" s="2" t="n">
        <v>1</v>
      </c>
      <c r="O116" s="4" t="n">
        <v>5</v>
      </c>
      <c r="P116" s="2" t="n">
        <v>3</v>
      </c>
      <c r="R116" s="2" t="n">
        <v>1</v>
      </c>
      <c r="W116" s="6" t="n">
        <v>0.9</v>
      </c>
      <c r="X116" s="1" t="n">
        <v>0.9</v>
      </c>
      <c r="Y116" s="1" t="n">
        <v>1</v>
      </c>
      <c r="Z116" s="1" t="n">
        <v>1</v>
      </c>
      <c r="AA116" s="7" t="n">
        <v>1</v>
      </c>
      <c r="AB116" s="8" t="s">
        <v>196</v>
      </c>
      <c r="AC116" s="8" t="s">
        <v>43</v>
      </c>
      <c r="AD116" s="6" t="n">
        <f aca="false">$C116+$D116*2+$E116*0.5+$F116+$G116*0.5</f>
        <v>13</v>
      </c>
      <c r="AE116" s="1" t="n">
        <f aca="false">$H116+$I116*3+$J116*0.5+$K116+$L116*0.5+$M116*0.1+$N116*0.2</f>
        <v>14.5</v>
      </c>
      <c r="AF116" s="1" t="n">
        <f aca="false">$AD116*$W116*$AA116-1.5*$AE116*$X116</f>
        <v>-7.875</v>
      </c>
      <c r="AG116" s="1" t="n">
        <f aca="false">$O116*$Y116-2*($P116*$Z116+R116)</f>
        <v>-3</v>
      </c>
      <c r="AH116" s="1" t="n">
        <f aca="false">IF($AG116&lt;0,$AG116*1.5,$AG116*3)</f>
        <v>-4.5</v>
      </c>
      <c r="AI116" s="1" t="n">
        <f aca="false">(Q116+S116+U116)*2-(T116+V116)*3</f>
        <v>0</v>
      </c>
      <c r="AJ116" s="7" t="n">
        <f aca="false">AF116+AH116+AI116</f>
        <v>-12.375</v>
      </c>
      <c r="AK116" s="9" t="n">
        <f aca="false">AJ116/(AD116+AE116*1.5+(O116+P116+R116+T116+V116)*3+(Q116+S116+U116)*2)</f>
        <v>-0.200404858299595</v>
      </c>
      <c r="AL116" s="1" t="str">
        <f aca="false">IF(AC116="","",IF(AC116="分","分",IF(AJ116=0,"分",IF(AC116="攻",IF(AJ116&gt;0,"一致","不一致"),IF(AJ116&gt;=0,"不一致","一致")))))</f>
        <v>一致</v>
      </c>
      <c r="AM116" s="10" t="n">
        <f aca="false">IF(AC116="","",ABS(AK116))</f>
        <v>0.200404858299595</v>
      </c>
      <c r="AN116" s="1" t="n">
        <f aca="false">AO116-AP116</f>
        <v>2</v>
      </c>
      <c r="AO116" s="1" t="n">
        <v>4</v>
      </c>
      <c r="AP116" s="1" t="n">
        <v>2</v>
      </c>
    </row>
    <row r="117" customFormat="false" ht="12.8" hidden="false" customHeight="false" outlineLevel="0" collapsed="false">
      <c r="A117" s="1" t="n">
        <v>116</v>
      </c>
      <c r="B117" s="1" t="s">
        <v>197</v>
      </c>
      <c r="C117" s="2" t="n">
        <v>25</v>
      </c>
      <c r="D117" s="2" t="n">
        <v>1</v>
      </c>
      <c r="H117" s="4" t="n">
        <v>11</v>
      </c>
      <c r="J117" s="2" t="n">
        <v>2</v>
      </c>
      <c r="P117" s="2" t="n">
        <v>5</v>
      </c>
      <c r="Q117" s="2" t="n">
        <v>1</v>
      </c>
      <c r="W117" s="6" t="n">
        <v>1</v>
      </c>
      <c r="X117" s="1" t="n">
        <v>1.1</v>
      </c>
      <c r="Y117" s="1" t="n">
        <v>1</v>
      </c>
      <c r="Z117" s="1" t="n">
        <v>1</v>
      </c>
      <c r="AA117" s="7" t="n">
        <v>1.5</v>
      </c>
      <c r="AB117" s="19" t="s">
        <v>198</v>
      </c>
      <c r="AC117" s="8" t="s">
        <v>45</v>
      </c>
      <c r="AD117" s="6" t="n">
        <f aca="false">$C117+$D117*2+$E117*0.5+$F117+$G117*0.5</f>
        <v>27</v>
      </c>
      <c r="AE117" s="1" t="n">
        <f aca="false">$H117+$I117*3+$J117*0.5+$K117+$L117*0.5+$M117*0.1+$N117*0.2</f>
        <v>12</v>
      </c>
      <c r="AF117" s="1" t="n">
        <f aca="false">$AD117*$W117*$AA117-1.5*$AE117*$X117</f>
        <v>20.7</v>
      </c>
      <c r="AG117" s="1" t="n">
        <f aca="false">$O117*$Y117-2*($P117*$Z117+R117)</f>
        <v>-10</v>
      </c>
      <c r="AH117" s="1" t="n">
        <f aca="false">IF($AG117&lt;0,$AG117*1.5,$AG117*3)</f>
        <v>-15</v>
      </c>
      <c r="AI117" s="1" t="n">
        <f aca="false">(Q117+S117+U117)*2-(T117+V117)*3</f>
        <v>2</v>
      </c>
      <c r="AJ117" s="7" t="n">
        <f aca="false">AF117+AH117+AI117</f>
        <v>7.7</v>
      </c>
      <c r="AK117" s="9" t="n">
        <f aca="false">AJ117/(AD117+AE117*1.5+(O117+P117+R117+T117+V117)*3+(Q117+S117+U117)*2)</f>
        <v>0.124193548387097</v>
      </c>
      <c r="AL117" s="1" t="str">
        <f aca="false">IF(AC117="","",IF(AC117="分","分",IF(AJ117=0,"分",IF(AC117="攻",IF(AJ117&gt;0,"一致","不一致"),IF(AJ117&gt;=0,"不一致","一致")))))</f>
        <v>一致</v>
      </c>
      <c r="AM117" s="10" t="n">
        <f aca="false">IF(AC117="","",ABS(AK117))</f>
        <v>0.124193548387097</v>
      </c>
      <c r="AN117" s="1" t="n">
        <f aca="false">AO117-AP117</f>
        <v>1</v>
      </c>
      <c r="AO117" s="1" t="n">
        <v>5</v>
      </c>
      <c r="AP117" s="1" t="n">
        <v>4</v>
      </c>
    </row>
    <row r="118" customFormat="false" ht="12.8" hidden="false" customHeight="false" outlineLevel="0" collapsed="false">
      <c r="A118" s="1" t="n">
        <v>117</v>
      </c>
      <c r="B118" s="1" t="s">
        <v>199</v>
      </c>
      <c r="C118" s="2" t="n">
        <v>18</v>
      </c>
      <c r="D118" s="2" t="n">
        <v>1</v>
      </c>
      <c r="H118" s="4" t="n">
        <v>8</v>
      </c>
      <c r="M118" s="5" t="n">
        <v>84</v>
      </c>
      <c r="O118" s="4" t="n">
        <v>11</v>
      </c>
      <c r="P118" s="2" t="n">
        <v>3</v>
      </c>
      <c r="R118" s="2" t="n">
        <v>2</v>
      </c>
      <c r="S118" s="2" t="n">
        <v>1</v>
      </c>
      <c r="W118" s="6" t="n">
        <v>1</v>
      </c>
      <c r="X118" s="1" t="n">
        <v>1.2</v>
      </c>
      <c r="Y118" s="1" t="n">
        <v>0.75</v>
      </c>
      <c r="Z118" s="1" t="n">
        <v>1</v>
      </c>
      <c r="AA118" s="3" t="n">
        <v>1</v>
      </c>
      <c r="AB118" s="34" t="s">
        <v>200</v>
      </c>
      <c r="AC118" s="8" t="s">
        <v>43</v>
      </c>
      <c r="AD118" s="6" t="n">
        <f aca="false">$C118+$D118*2+$E118*0.5+$F118+$G118*0.5</f>
        <v>20</v>
      </c>
      <c r="AE118" s="1" t="n">
        <f aca="false">$H118+$I118*3+$J118*0.5+$K118+$L118*0.5+$M118*0.1+$N118*0.2</f>
        <v>16.4</v>
      </c>
      <c r="AF118" s="1" t="n">
        <f aca="false">$AD118*$W118*$AA118-1.5*$AE118*$X118</f>
        <v>-9.52</v>
      </c>
      <c r="AG118" s="1" t="n">
        <f aca="false">$O118*$Y118-2*($P118*$Z118+R118)</f>
        <v>-1.75</v>
      </c>
      <c r="AH118" s="1" t="n">
        <f aca="false">IF($AG118&lt;0,$AG118*1.5,$AG118*3)</f>
        <v>-2.625</v>
      </c>
      <c r="AI118" s="1" t="n">
        <f aca="false">(Q118+S118+U118)*2-(T118+V118)*3</f>
        <v>2</v>
      </c>
      <c r="AJ118" s="7" t="n">
        <f aca="false">AF118+AH118+AI118</f>
        <v>-10.145</v>
      </c>
      <c r="AK118" s="9" t="n">
        <f aca="false">AJ118/(AD118+AE118*1.5+(O118+P118+R118+T118+V118)*3+(Q118+S118+U118)*2)</f>
        <v>-0.107241014799154</v>
      </c>
      <c r="AL118" s="1" t="str">
        <f aca="false">IF(AC118="","",IF(AC118="分","分",IF(AJ118=0,"分",IF(AC118="攻",IF(AJ118&gt;0,"一致","不一致"),IF(AJ118&gt;=0,"不一致","一致")))))</f>
        <v>一致</v>
      </c>
      <c r="AM118" s="10" t="n">
        <f aca="false">IF(AC118="","",ABS(AK118))</f>
        <v>0.107241014799154</v>
      </c>
      <c r="AN118" s="1" t="n">
        <f aca="false">AO118-AP118</f>
        <v>1</v>
      </c>
      <c r="AO118" s="1" t="n">
        <v>4</v>
      </c>
      <c r="AP118" s="1" t="n">
        <v>3</v>
      </c>
    </row>
    <row r="119" customFormat="false" ht="12.8" hidden="false" customHeight="false" outlineLevel="0" collapsed="false">
      <c r="A119" s="1" t="n">
        <v>118</v>
      </c>
      <c r="B119" s="1" t="s">
        <v>201</v>
      </c>
      <c r="C119" s="2" t="n">
        <v>28</v>
      </c>
      <c r="E119" s="2" t="n">
        <v>1</v>
      </c>
      <c r="H119" s="4" t="n">
        <v>18</v>
      </c>
      <c r="O119" s="4" t="n">
        <v>5</v>
      </c>
      <c r="P119" s="2" t="n">
        <v>2</v>
      </c>
      <c r="R119" s="2" t="n">
        <v>3</v>
      </c>
      <c r="S119" s="2" t="n">
        <v>1</v>
      </c>
      <c r="T119" s="2" t="n">
        <v>1</v>
      </c>
      <c r="W119" s="6" t="n">
        <v>0.9</v>
      </c>
      <c r="X119" s="1" t="n">
        <v>1</v>
      </c>
      <c r="Y119" s="1" t="n">
        <v>1</v>
      </c>
      <c r="Z119" s="1" t="n">
        <v>1</v>
      </c>
      <c r="AA119" s="7" t="n">
        <v>1.5</v>
      </c>
      <c r="AB119" s="21" t="s">
        <v>112</v>
      </c>
      <c r="AC119" s="8" t="s">
        <v>45</v>
      </c>
      <c r="AD119" s="6" t="n">
        <f aca="false">$C119+$D119*2+$E119*0.5+$F119+$G119*0.5</f>
        <v>28.5</v>
      </c>
      <c r="AE119" s="1" t="n">
        <f aca="false">$H119+$I119*3+$J119*0.5+$K119+$L119*0.5+$M119*0.1+$N119*0.2</f>
        <v>18</v>
      </c>
      <c r="AF119" s="1" t="n">
        <f aca="false">$AD119*$W119*$AA119-1.5*$AE119*$X119</f>
        <v>11.475</v>
      </c>
      <c r="AG119" s="1" t="n">
        <f aca="false">$O119*$Y119-2*($P119*$Z119+R119)</f>
        <v>-5</v>
      </c>
      <c r="AH119" s="1" t="n">
        <f aca="false">IF($AG119&lt;0,$AG119*1.5,$AG119*3)</f>
        <v>-7.5</v>
      </c>
      <c r="AI119" s="1" t="n">
        <f aca="false">(Q119+S119+U119)*2-(T119+V119)*3</f>
        <v>-1</v>
      </c>
      <c r="AJ119" s="7" t="n">
        <f aca="false">AF119+AH119+AI119</f>
        <v>2.975</v>
      </c>
      <c r="AK119" s="9" t="n">
        <f aca="false">AJ119/(AD119+AE119*1.5+(O119+P119+R119+T119+V119)*3+(Q119+S119+U119)*2)</f>
        <v>0.0328729281767956</v>
      </c>
      <c r="AL119" s="1" t="str">
        <f aca="false">IF(AC119="","",IF(AC119="分","分",IF(AJ119=0,"分",IF(AC119="攻",IF(AJ119&gt;0,"一致","不一致"),IF(AJ119&gt;=0,"不一致","一致")))))</f>
        <v>一致</v>
      </c>
      <c r="AM119" s="10" t="n">
        <f aca="false">IF(AC119="","",ABS(AK119))</f>
        <v>0.0328729281767956</v>
      </c>
      <c r="AN119" s="1" t="n">
        <f aca="false">AO119-AP119</f>
        <v>2</v>
      </c>
      <c r="AO119" s="1" t="n">
        <v>4</v>
      </c>
      <c r="AP119" s="1" t="n">
        <v>2</v>
      </c>
    </row>
    <row r="120" customFormat="false" ht="12.8" hidden="false" customHeight="false" outlineLevel="0" collapsed="false">
      <c r="A120" s="1" t="n">
        <v>119</v>
      </c>
      <c r="B120" s="1" t="s">
        <v>202</v>
      </c>
      <c r="C120" s="2" t="n">
        <v>21</v>
      </c>
      <c r="E120" s="2" t="n">
        <v>1</v>
      </c>
      <c r="G120" s="3" t="n">
        <v>1</v>
      </c>
      <c r="H120" s="4" t="n">
        <v>13.5</v>
      </c>
      <c r="O120" s="4" t="n">
        <v>8</v>
      </c>
      <c r="P120" s="2" t="n">
        <v>9</v>
      </c>
      <c r="W120" s="6" t="n">
        <v>1.1</v>
      </c>
      <c r="X120" s="1" t="n">
        <v>1</v>
      </c>
      <c r="Y120" s="1" t="n">
        <v>1</v>
      </c>
      <c r="Z120" s="1" t="n">
        <v>1</v>
      </c>
      <c r="AA120" s="7" t="n">
        <v>1</v>
      </c>
      <c r="AB120" s="8" t="s">
        <v>203</v>
      </c>
      <c r="AC120" s="8" t="s">
        <v>43</v>
      </c>
      <c r="AD120" s="6" t="n">
        <f aca="false">$C120+$D120*2+$E120*0.5+$F120+$G120*0.5</f>
        <v>22</v>
      </c>
      <c r="AE120" s="1" t="n">
        <f aca="false">$H120+$I120*3+$J120*0.5+$K120+$L120*0.5+$M120*0.1+$N120*0.2</f>
        <v>13.5</v>
      </c>
      <c r="AF120" s="1" t="n">
        <f aca="false">$AD120*$W120*$AA120-1.5*$AE120*$X120</f>
        <v>3.95</v>
      </c>
      <c r="AG120" s="1" t="n">
        <f aca="false">$O120*$Y120-2*($P120*$Z120+R120)</f>
        <v>-10</v>
      </c>
      <c r="AH120" s="1" t="n">
        <f aca="false">IF($AG120&lt;0,$AG120*1.5,$AG120*3)</f>
        <v>-15</v>
      </c>
      <c r="AI120" s="1" t="n">
        <f aca="false">(Q120+S120+U120)*2-(T120+V120)*3</f>
        <v>0</v>
      </c>
      <c r="AJ120" s="7" t="n">
        <f aca="false">AF120+AH120+AI120</f>
        <v>-11.05</v>
      </c>
      <c r="AK120" s="9" t="n">
        <f aca="false">AJ120/(AD120+AE120*1.5+(O120+P120+R120+T120+V120)*3+(Q120+S120+U120)*2)</f>
        <v>-0.118498659517426</v>
      </c>
      <c r="AL120" s="1" t="str">
        <f aca="false">IF(AC120="","",IF(AC120="分","分",IF(AJ120=0,"分",IF(AC120="攻",IF(AJ120&gt;0,"一致","不一致"),IF(AJ120&gt;=0,"不一致","一致")))))</f>
        <v>一致</v>
      </c>
      <c r="AM120" s="10" t="n">
        <f aca="false">IF(AC120="","",ABS(AK120))</f>
        <v>0.118498659517426</v>
      </c>
      <c r="AN120" s="1" t="n">
        <f aca="false">AO120-AP120</f>
        <v>0</v>
      </c>
      <c r="AO120" s="1" t="n">
        <v>4</v>
      </c>
      <c r="AP120" s="1" t="n">
        <v>4</v>
      </c>
    </row>
    <row r="121" customFormat="false" ht="12.8" hidden="false" customHeight="false" outlineLevel="0" collapsed="false">
      <c r="A121" s="1" t="n">
        <v>120</v>
      </c>
      <c r="B121" s="1" t="s">
        <v>204</v>
      </c>
      <c r="C121" s="2" t="n">
        <v>23</v>
      </c>
      <c r="E121" s="2" t="n">
        <v>1</v>
      </c>
      <c r="H121" s="4" t="n">
        <v>10</v>
      </c>
      <c r="P121" s="2" t="n">
        <v>1</v>
      </c>
      <c r="R121" s="2" t="n">
        <v>1</v>
      </c>
      <c r="W121" s="6" t="n">
        <v>1</v>
      </c>
      <c r="X121" s="1" t="n">
        <v>1.2</v>
      </c>
      <c r="Y121" s="1" t="n">
        <v>1</v>
      </c>
      <c r="Z121" s="1" t="n">
        <v>1</v>
      </c>
      <c r="AA121" s="7" t="n">
        <v>1</v>
      </c>
      <c r="AC121" s="8" t="s">
        <v>45</v>
      </c>
      <c r="AD121" s="6" t="n">
        <f aca="false">$C121+$D121*2+$E121*0.5+$F121+$G121*0.5</f>
        <v>23.5</v>
      </c>
      <c r="AE121" s="1" t="n">
        <f aca="false">$H121+$I121*3+$J121*0.5+$K121+$L121*0.5+$M121*0.1+$N121*0.2</f>
        <v>10</v>
      </c>
      <c r="AF121" s="1" t="n">
        <f aca="false">$AD121*$W121*$AA121-1.5*$AE121*$X121</f>
        <v>5.5</v>
      </c>
      <c r="AG121" s="1" t="n">
        <f aca="false">$O121*$Y121-2*($P121*$Z121+R121)</f>
        <v>-4</v>
      </c>
      <c r="AH121" s="1" t="n">
        <f aca="false">IF($AG121&lt;0,$AG121*1.5,$AG121*3)</f>
        <v>-6</v>
      </c>
      <c r="AI121" s="1" t="n">
        <f aca="false">(Q121+S121+U121)*2-(T121+V121)*3</f>
        <v>0</v>
      </c>
      <c r="AJ121" s="7" t="n">
        <f aca="false">AF121+AH121+AI121</f>
        <v>-0.5</v>
      </c>
      <c r="AK121" s="9" t="n">
        <f aca="false">AJ121/(AD121+AE121*1.5+(O121+P121+R121+T121+V121)*3+(Q121+S121+U121)*2)</f>
        <v>-0.0112359550561798</v>
      </c>
      <c r="AL121" s="1" t="str">
        <f aca="false">IF(AC121="","",IF(AC121="分","分",IF(AJ121=0,"分",IF(AC121="攻",IF(AJ121&gt;0,"一致","不一致"),IF(AJ121&gt;=0,"不一致","一致")))))</f>
        <v>不一致</v>
      </c>
      <c r="AM121" s="10" t="n">
        <f aca="false">IF(AC121="","",ABS(AK121))</f>
        <v>0.0112359550561798</v>
      </c>
      <c r="AN121" s="1" t="n">
        <f aca="false">AO121-AP121</f>
        <v>-1</v>
      </c>
      <c r="AO121" s="1" t="n">
        <v>4</v>
      </c>
      <c r="AP121" s="1" t="n">
        <v>5</v>
      </c>
    </row>
    <row r="122" customFormat="false" ht="12.8" hidden="false" customHeight="false" outlineLevel="0" collapsed="false">
      <c r="A122" s="1" t="n">
        <v>121</v>
      </c>
      <c r="B122" s="1" t="s">
        <v>205</v>
      </c>
      <c r="C122" s="2" t="n">
        <v>12</v>
      </c>
      <c r="E122" s="2" t="n">
        <v>2</v>
      </c>
      <c r="H122" s="4" t="n">
        <v>12</v>
      </c>
      <c r="I122" s="2" t="n">
        <v>1</v>
      </c>
      <c r="O122" s="4" t="n">
        <v>4</v>
      </c>
      <c r="R122" s="2" t="n">
        <v>1</v>
      </c>
      <c r="W122" s="6" t="n">
        <v>1.2</v>
      </c>
      <c r="X122" s="1" t="n">
        <v>1.1</v>
      </c>
      <c r="Y122" s="1" t="n">
        <v>1</v>
      </c>
      <c r="Z122" s="1" t="n">
        <v>1</v>
      </c>
      <c r="AA122" s="7" t="n">
        <v>1</v>
      </c>
      <c r="AC122" s="8" t="s">
        <v>45</v>
      </c>
      <c r="AD122" s="6" t="n">
        <f aca="false">$C122+$D122*2+$E122*0.5+$F122+$G122*0.5</f>
        <v>13</v>
      </c>
      <c r="AE122" s="1" t="n">
        <f aca="false">$H122+$I122*3+$J122*0.5+$K122+$L122*0.5+$M122*0.1+$N122*0.2</f>
        <v>15</v>
      </c>
      <c r="AF122" s="1" t="n">
        <f aca="false">$AD122*$W122*$AA122-1.5*$AE122*$X122</f>
        <v>-9.15</v>
      </c>
      <c r="AG122" s="1" t="n">
        <f aca="false">$O122*$Y122-2*($P122*$Z122+R122)</f>
        <v>2</v>
      </c>
      <c r="AH122" s="1" t="n">
        <f aca="false">IF($AG122&lt;0,$AG122*1.5,$AG122*3)</f>
        <v>6</v>
      </c>
      <c r="AI122" s="1" t="n">
        <f aca="false">(Q122+S122+U122)*2-(T122+V122)*3</f>
        <v>0</v>
      </c>
      <c r="AJ122" s="7" t="n">
        <f aca="false">AF122+AH122+AI122</f>
        <v>-3.15</v>
      </c>
      <c r="AK122" s="9" t="n">
        <f aca="false">AJ122/(AD122+AE122*1.5+(O122+P122+R122+T122+V122)*3+(Q122+S122+U122)*2)</f>
        <v>-0.0623762376237625</v>
      </c>
      <c r="AL122" s="1" t="str">
        <f aca="false">IF(AC122="","",IF(AC122="分","分",IF(AJ122=0,"分",IF(AC122="攻",IF(AJ122&gt;0,"一致","不一致"),IF(AJ122&gt;=0,"不一致","一致")))))</f>
        <v>不一致</v>
      </c>
      <c r="AM122" s="10" t="n">
        <f aca="false">IF(AC122="","",ABS(AK122))</f>
        <v>0.0623762376237625</v>
      </c>
      <c r="AN122" s="1" t="n">
        <f aca="false">AO122-AP122</f>
        <v>0</v>
      </c>
      <c r="AO122" s="1" t="n">
        <v>5</v>
      </c>
      <c r="AP122" s="1" t="n">
        <v>5</v>
      </c>
    </row>
    <row r="123" customFormat="false" ht="12.8" hidden="false" customHeight="false" outlineLevel="0" collapsed="false">
      <c r="A123" s="1" t="n">
        <v>122</v>
      </c>
      <c r="B123" s="1" t="s">
        <v>206</v>
      </c>
      <c r="C123" s="2" t="n">
        <v>16</v>
      </c>
      <c r="E123" s="2" t="n">
        <v>1</v>
      </c>
      <c r="H123" s="4" t="n">
        <v>14</v>
      </c>
      <c r="J123" s="2" t="n">
        <v>1</v>
      </c>
      <c r="Q123" s="2" t="n">
        <v>1</v>
      </c>
      <c r="W123" s="6" t="n">
        <v>1</v>
      </c>
      <c r="X123" s="1" t="n">
        <v>1</v>
      </c>
      <c r="Y123" s="1" t="n">
        <v>1</v>
      </c>
      <c r="Z123" s="1" t="n">
        <v>1</v>
      </c>
      <c r="AA123" s="7" t="n">
        <v>1</v>
      </c>
      <c r="AB123" s="8" t="s">
        <v>207</v>
      </c>
      <c r="AC123" s="8" t="s">
        <v>85</v>
      </c>
      <c r="AD123" s="6" t="n">
        <f aca="false">$C123+$D123*2+$E123*0.5+$F123+$G123*0.5</f>
        <v>16.5</v>
      </c>
      <c r="AE123" s="1" t="n">
        <f aca="false">$H123+$I123*3+$J123*0.5+$K123+$L123*0.5+$M123*0.1+$N123*0.2</f>
        <v>14.5</v>
      </c>
      <c r="AF123" s="1" t="n">
        <f aca="false">$AD123*$W123*$AA123-1.5*$AE123*$X123</f>
        <v>-5.25</v>
      </c>
      <c r="AG123" s="1" t="n">
        <f aca="false">$O123*$Y123-2*($P123*$Z123+R123)</f>
        <v>0</v>
      </c>
      <c r="AH123" s="1" t="n">
        <f aca="false">IF($AG123&lt;0,$AG123*1.5,$AG123*3)</f>
        <v>0</v>
      </c>
      <c r="AI123" s="1" t="n">
        <f aca="false">(Q123+S123+U123)*2-(T123+V123)*3</f>
        <v>2</v>
      </c>
      <c r="AJ123" s="7" t="n">
        <f aca="false">AF123+AH123+AI123</f>
        <v>-3.25</v>
      </c>
      <c r="AK123" s="9" t="n">
        <f aca="false">AJ123/(AD123+AE123*1.5+(O123+P123+R123+T123+V123)*3+(Q123+S123+U123)*2)</f>
        <v>-0.0807453416149068</v>
      </c>
      <c r="AL123" s="1" t="str">
        <f aca="false">IF(AC123="","",IF(AC123="分","分",IF(AJ123=0,"分",IF(AC123="攻",IF(AJ123&gt;0,"一致","不一致"),IF(AJ123&gt;=0,"不一致","一致")))))</f>
        <v>分</v>
      </c>
      <c r="AM123" s="10" t="n">
        <f aca="false">IF(AC123="","",ABS(AK123))</f>
        <v>0.0807453416149068</v>
      </c>
      <c r="AN123" s="1" t="n">
        <f aca="false">AO123-AP123</f>
        <v>0</v>
      </c>
      <c r="AO123" s="1" t="n">
        <v>3</v>
      </c>
      <c r="AP123" s="1" t="n">
        <v>3</v>
      </c>
    </row>
    <row r="124" customFormat="false" ht="12.8" hidden="false" customHeight="false" outlineLevel="0" collapsed="false">
      <c r="A124" s="1" t="n">
        <v>123</v>
      </c>
      <c r="B124" s="1" t="s">
        <v>208</v>
      </c>
      <c r="C124" s="2" t="n">
        <v>20</v>
      </c>
      <c r="E124" s="2" t="n">
        <v>1</v>
      </c>
      <c r="H124" s="4" t="n">
        <v>14</v>
      </c>
      <c r="J124" s="2" t="n">
        <v>1</v>
      </c>
      <c r="Q124" s="2" t="n">
        <v>2</v>
      </c>
      <c r="R124" s="2" t="n">
        <v>1</v>
      </c>
      <c r="W124" s="6" t="n">
        <v>1.1</v>
      </c>
      <c r="X124" s="1" t="n">
        <v>1.1</v>
      </c>
      <c r="Y124" s="1" t="n">
        <v>1</v>
      </c>
      <c r="Z124" s="1" t="n">
        <v>1</v>
      </c>
      <c r="AA124" s="7" t="n">
        <v>1</v>
      </c>
      <c r="AC124" s="8" t="s">
        <v>45</v>
      </c>
      <c r="AD124" s="6" t="n">
        <f aca="false">$C124+$D124*2+$E124*0.5+$F124+$G124*0.5</f>
        <v>20.5</v>
      </c>
      <c r="AE124" s="1" t="n">
        <f aca="false">$H124+$I124*3+$J124*0.5+$K124+$L124*0.5+$M124*0.1+$N124*0.2</f>
        <v>14.5</v>
      </c>
      <c r="AF124" s="1" t="n">
        <f aca="false">$AD124*$W124*$AA124-1.5*$AE124*$X124</f>
        <v>-1.375</v>
      </c>
      <c r="AG124" s="1" t="n">
        <f aca="false">$O124*$Y124-2*($P124*$Z124+R124)</f>
        <v>-2</v>
      </c>
      <c r="AH124" s="1" t="n">
        <f aca="false">IF($AG124&lt;0,$AG124*1.5,$AG124*3)</f>
        <v>-3</v>
      </c>
      <c r="AI124" s="1" t="n">
        <f aca="false">(Q124+S124+U124)*2-(T124+V124)*3</f>
        <v>4</v>
      </c>
      <c r="AJ124" s="7" t="n">
        <f aca="false">AF124+AH124+AI124</f>
        <v>-0.375</v>
      </c>
      <c r="AK124" s="9" t="n">
        <f aca="false">AJ124/(AD124+AE124*1.5+(O124+P124+R124+T124+V124)*3+(Q124+S124+U124)*2)</f>
        <v>-0.00761421319796954</v>
      </c>
      <c r="AL124" s="1" t="str">
        <f aca="false">IF(AC124="","",IF(AC124="分","分",IF(AJ124=0,"分",IF(AC124="攻",IF(AJ124&gt;0,"一致","不一致"),IF(AJ124&gt;=0,"不一致","一致")))))</f>
        <v>不一致</v>
      </c>
      <c r="AM124" s="10" t="n">
        <f aca="false">IF(AC124="","",ABS(AK124))</f>
        <v>0.00761421319796954</v>
      </c>
      <c r="AN124" s="1" t="n">
        <f aca="false">AO124-AP124</f>
        <v>1</v>
      </c>
      <c r="AO124" s="1" t="n">
        <v>4</v>
      </c>
      <c r="AP124" s="1" t="n">
        <v>3</v>
      </c>
    </row>
    <row r="125" customFormat="false" ht="12.8" hidden="false" customHeight="false" outlineLevel="0" collapsed="false">
      <c r="A125" s="1" t="n">
        <v>124</v>
      </c>
      <c r="B125" s="1" t="n">
        <v>57</v>
      </c>
      <c r="C125" s="2" t="n">
        <v>16</v>
      </c>
      <c r="E125" s="2" t="n">
        <v>1</v>
      </c>
      <c r="F125" s="2" t="n">
        <v>1</v>
      </c>
      <c r="G125" s="3" t="n">
        <v>2</v>
      </c>
      <c r="H125" s="4" t="n">
        <v>18.5</v>
      </c>
      <c r="O125" s="4" t="n">
        <v>4</v>
      </c>
      <c r="P125" s="2" t="n">
        <v>5</v>
      </c>
      <c r="Q125" s="2" t="n">
        <v>2</v>
      </c>
      <c r="R125" s="2" t="n">
        <v>4</v>
      </c>
      <c r="W125" s="6" t="n">
        <v>1.1</v>
      </c>
      <c r="X125" s="1" t="n">
        <v>0.7</v>
      </c>
      <c r="Y125" s="1" t="n">
        <v>1</v>
      </c>
      <c r="Z125" s="1" t="n">
        <v>0.25</v>
      </c>
      <c r="AA125" s="7" t="n">
        <v>1</v>
      </c>
      <c r="AB125" s="8" t="s">
        <v>209</v>
      </c>
      <c r="AC125" s="8" t="s">
        <v>43</v>
      </c>
      <c r="AD125" s="6" t="n">
        <f aca="false">$C125+$D125*2+$E125*0.5+$F125+$G125*0.5</f>
        <v>18.5</v>
      </c>
      <c r="AE125" s="1" t="n">
        <f aca="false">$H125+$I125*3+$J125*0.5+$K125+$L125*0.5+$M125*0.1+$N125*0.2</f>
        <v>18.5</v>
      </c>
      <c r="AF125" s="1" t="n">
        <f aca="false">$AD125*$W125*$AA125-1.5*$AE125*$X125</f>
        <v>0.925000000000004</v>
      </c>
      <c r="AG125" s="1" t="n">
        <f aca="false">$O125*$Y125-2*($P125*$Z125+R125)</f>
        <v>-6.5</v>
      </c>
      <c r="AH125" s="1" t="n">
        <f aca="false">IF($AG125&lt;0,$AG125*1.5,$AG125*3)</f>
        <v>-9.75</v>
      </c>
      <c r="AI125" s="1" t="n">
        <f aca="false">(Q125+S125+U125)*2-(T125+V125)*3</f>
        <v>4</v>
      </c>
      <c r="AJ125" s="7" t="n">
        <f aca="false">AF125+AH125+AI125</f>
        <v>-4.825</v>
      </c>
      <c r="AK125" s="9" t="n">
        <f aca="false">AJ125/(AD125+AE125*1.5+(O125+P125+R125+T125+V125)*3+(Q125+S125+U125)*2)</f>
        <v>-0.0540616246498599</v>
      </c>
      <c r="AL125" s="1" t="str">
        <f aca="false">IF(AC125="","",IF(AC125="分","分",IF(AJ125=0,"分",IF(AC125="攻",IF(AJ125&gt;0,"一致","不一致"),IF(AJ125&gt;=0,"不一致","一致")))))</f>
        <v>一致</v>
      </c>
      <c r="AM125" s="10" t="n">
        <f aca="false">IF(AC125="","",ABS(AK125))</f>
        <v>0.0540616246498599</v>
      </c>
      <c r="AN125" s="1" t="n">
        <f aca="false">AO125-AP125</f>
        <v>1</v>
      </c>
      <c r="AO125" s="1" t="n">
        <v>4</v>
      </c>
      <c r="AP125" s="1" t="n">
        <v>3</v>
      </c>
    </row>
    <row r="126" customFormat="false" ht="12.8" hidden="false" customHeight="false" outlineLevel="0" collapsed="false">
      <c r="A126" s="1" t="n">
        <v>125</v>
      </c>
      <c r="B126" s="1" t="n">
        <v>69</v>
      </c>
      <c r="C126" s="2" t="n">
        <v>31</v>
      </c>
      <c r="H126" s="4" t="n">
        <v>19</v>
      </c>
      <c r="O126" s="4" t="n">
        <v>6</v>
      </c>
      <c r="R126" s="2" t="n">
        <v>5</v>
      </c>
      <c r="W126" s="6" t="n">
        <v>0.9</v>
      </c>
      <c r="X126" s="1" t="n">
        <v>1</v>
      </c>
      <c r="Y126" s="1" t="n">
        <v>1</v>
      </c>
      <c r="Z126" s="1" t="n">
        <v>1</v>
      </c>
      <c r="AA126" s="7" t="n">
        <v>0.75</v>
      </c>
      <c r="AB126" s="25" t="s">
        <v>210</v>
      </c>
      <c r="AC126" s="8" t="s">
        <v>43</v>
      </c>
      <c r="AD126" s="6" t="n">
        <f aca="false">$C126+$D126*2+$E126*0.5+$F126+$G126*0.5</f>
        <v>31</v>
      </c>
      <c r="AE126" s="1" t="n">
        <f aca="false">$H126+$I126*3+$J126*0.5+$K126+$L126*0.5+$M126*0.1+$N126*0.2</f>
        <v>19</v>
      </c>
      <c r="AF126" s="1" t="n">
        <f aca="false">$AD126*$W126*$AA126-1.5*$AE126*$X126</f>
        <v>-7.575</v>
      </c>
      <c r="AG126" s="1" t="n">
        <f aca="false">$O126*$Y126-2*($P126*$Z126+R126)</f>
        <v>-4</v>
      </c>
      <c r="AH126" s="1" t="n">
        <f aca="false">IF($AG126&lt;0,$AG126*1.5,$AG126*3)</f>
        <v>-6</v>
      </c>
      <c r="AI126" s="1" t="n">
        <f aca="false">(Q126+S126+U126)*2-(T126+V126)*3</f>
        <v>0</v>
      </c>
      <c r="AJ126" s="7" t="n">
        <f aca="false">AF126+AH126+AI126</f>
        <v>-13.575</v>
      </c>
      <c r="AK126" s="9" t="n">
        <f aca="false">AJ126/(AD126+AE126*1.5+(O126+P126+R126+T126+V126)*3+(Q126+S126+U126)*2)</f>
        <v>-0.146756756756757</v>
      </c>
      <c r="AL126" s="1" t="str">
        <f aca="false">IF(AC126="","",IF(AC126="分","分",IF(AJ126=0,"分",IF(AC126="攻",IF(AJ126&gt;0,"一致","不一致"),IF(AJ126&gt;=0,"不一致","一致")))))</f>
        <v>一致</v>
      </c>
      <c r="AM126" s="10" t="n">
        <f aca="false">IF(AC126="","",ABS(AK126))</f>
        <v>0.146756756756757</v>
      </c>
      <c r="AN126" s="1" t="n">
        <f aca="false">AO126-AP126</f>
        <v>-1</v>
      </c>
      <c r="AO126" s="1" t="n">
        <v>2</v>
      </c>
      <c r="AP126" s="1" t="n">
        <v>3</v>
      </c>
    </row>
    <row r="127" customFormat="false" ht="12.8" hidden="false" customHeight="false" outlineLevel="0" collapsed="false">
      <c r="A127" s="1" t="n">
        <v>126</v>
      </c>
      <c r="B127" s="1" t="s">
        <v>211</v>
      </c>
      <c r="C127" s="2" t="n">
        <v>16</v>
      </c>
      <c r="E127" s="2" t="n">
        <v>1</v>
      </c>
      <c r="H127" s="4" t="n">
        <v>13</v>
      </c>
      <c r="M127" s="5" t="n">
        <v>24</v>
      </c>
      <c r="Q127" s="2" t="n">
        <v>2</v>
      </c>
      <c r="W127" s="6" t="n">
        <v>1.1</v>
      </c>
      <c r="X127" s="1" t="n">
        <v>0.9</v>
      </c>
      <c r="Y127" s="1" t="n">
        <v>1</v>
      </c>
      <c r="Z127" s="1" t="n">
        <v>1</v>
      </c>
      <c r="AA127" s="7" t="n">
        <v>1</v>
      </c>
      <c r="AB127" s="8" t="s">
        <v>212</v>
      </c>
      <c r="AC127" s="8" t="s">
        <v>43</v>
      </c>
      <c r="AD127" s="6" t="n">
        <f aca="false">$C127+$D127*2+$E127*0.5+$F127+$G127*0.5</f>
        <v>16.5</v>
      </c>
      <c r="AE127" s="1" t="n">
        <f aca="false">$H127+$I127*3+$J127*0.5+$K127+$L127*0.5+$M127*0.1+$N127*0.2</f>
        <v>15.4</v>
      </c>
      <c r="AF127" s="1" t="n">
        <f aca="false">$AD127*$W127*$AA127-1.5*$AE127*$X127</f>
        <v>-2.64</v>
      </c>
      <c r="AG127" s="1" t="n">
        <f aca="false">$O127*$Y127-2*($P127*$Z127+R127)</f>
        <v>0</v>
      </c>
      <c r="AH127" s="1" t="n">
        <f aca="false">IF($AG127&lt;0,$AG127*1.5,$AG127*3)</f>
        <v>0</v>
      </c>
      <c r="AI127" s="1" t="n">
        <f aca="false">(Q127+S127+U127)*2-(T127+V127)*3</f>
        <v>4</v>
      </c>
      <c r="AJ127" s="7" t="n">
        <f aca="false">AF127+AH127+AI127</f>
        <v>1.36</v>
      </c>
      <c r="AK127" s="9" t="n">
        <f aca="false">AJ127/(AD127+AE127*1.5+(O127+P127+R127+T127+V127)*3+(Q127+S127+U127)*2)</f>
        <v>0.0311926605504587</v>
      </c>
      <c r="AL127" s="1" t="str">
        <f aca="false">IF(AC127="","",IF(AC127="分","分",IF(AJ127=0,"分",IF(AC127="攻",IF(AJ127&gt;0,"一致","不一致"),IF(AJ127&gt;=0,"不一致","一致")))))</f>
        <v>不一致</v>
      </c>
      <c r="AM127" s="10" t="n">
        <f aca="false">IF(AC127="","",ABS(AK127))</f>
        <v>0.0311926605504587</v>
      </c>
      <c r="AN127" s="1" t="n">
        <f aca="false">AO127-AP127</f>
        <v>2</v>
      </c>
      <c r="AO127" s="1" t="n">
        <v>4</v>
      </c>
      <c r="AP127" s="1" t="n">
        <v>2</v>
      </c>
    </row>
    <row r="128" customFormat="false" ht="12.8" hidden="false" customHeight="false" outlineLevel="0" collapsed="false">
      <c r="A128" s="1" t="n">
        <v>127</v>
      </c>
      <c r="B128" s="1" t="s">
        <v>213</v>
      </c>
      <c r="C128" s="2" t="n">
        <v>28</v>
      </c>
      <c r="H128" s="4" t="n">
        <v>12</v>
      </c>
      <c r="J128" s="2" t="n">
        <v>1</v>
      </c>
      <c r="O128" s="4" t="n">
        <v>10</v>
      </c>
      <c r="P128" s="2" t="n">
        <v>5</v>
      </c>
      <c r="R128" s="2" t="n">
        <v>4</v>
      </c>
      <c r="W128" s="6" t="n">
        <v>1</v>
      </c>
      <c r="X128" s="1" t="n">
        <v>1.1</v>
      </c>
      <c r="Y128" s="1" t="n">
        <v>1</v>
      </c>
      <c r="Z128" s="1" t="n">
        <v>1</v>
      </c>
      <c r="AA128" s="7" t="n">
        <v>1</v>
      </c>
      <c r="AC128" s="8" t="s">
        <v>45</v>
      </c>
      <c r="AD128" s="6" t="n">
        <f aca="false">$C128+$D128*2+$E128*0.5+$F128+$G128*0.5</f>
        <v>28</v>
      </c>
      <c r="AE128" s="1" t="n">
        <f aca="false">$H128+$I128*3+$J128*0.5+$K128+$L128*0.5+$M128*0.1+$N128*0.2</f>
        <v>12.5</v>
      </c>
      <c r="AF128" s="1" t="n">
        <f aca="false">$AD128*$W128*$AA128-1.5*$AE128*$X128</f>
        <v>7.375</v>
      </c>
      <c r="AG128" s="1" t="n">
        <f aca="false">$O128*$Y128-2*($P128*$Z128+R128)</f>
        <v>-8</v>
      </c>
      <c r="AH128" s="1" t="n">
        <f aca="false">IF($AG128&lt;0,$AG128*1.5,$AG128*3)</f>
        <v>-12</v>
      </c>
      <c r="AI128" s="1" t="n">
        <f aca="false">(Q128+S128+U128)*2-(T128+V128)*3</f>
        <v>0</v>
      </c>
      <c r="AJ128" s="7" t="n">
        <f aca="false">AF128+AH128+AI128</f>
        <v>-4.625</v>
      </c>
      <c r="AK128" s="9" t="n">
        <f aca="false">AJ128/(AD128+AE128*1.5+(O128+P128+R128+T128+V128)*3+(Q128+S128+U128)*2)</f>
        <v>-0.0445783132530121</v>
      </c>
      <c r="AL128" s="1" t="str">
        <f aca="false">IF(AC128="","",IF(AC128="分","分",IF(AJ128=0,"分",IF(AC128="攻",IF(AJ128&gt;0,"一致","不一致"),IF(AJ128&gt;=0,"不一致","一致")))))</f>
        <v>不一致</v>
      </c>
      <c r="AM128" s="10" t="n">
        <f aca="false">IF(AC128="","",ABS(AK128))</f>
        <v>0.0445783132530121</v>
      </c>
      <c r="AN128" s="1" t="n">
        <f aca="false">AO128-AP128</f>
        <v>0</v>
      </c>
      <c r="AO128" s="1" t="n">
        <v>3</v>
      </c>
      <c r="AP128" s="1" t="n">
        <v>3</v>
      </c>
    </row>
    <row r="129" customFormat="false" ht="12.8" hidden="false" customHeight="false" outlineLevel="0" collapsed="false">
      <c r="A129" s="1" t="n">
        <v>128</v>
      </c>
      <c r="B129" s="1" t="s">
        <v>214</v>
      </c>
      <c r="C129" s="2" t="n">
        <v>20</v>
      </c>
      <c r="E129" s="2" t="n">
        <v>1</v>
      </c>
      <c r="H129" s="4" t="n">
        <v>16</v>
      </c>
      <c r="J129" s="2" t="n">
        <v>1</v>
      </c>
      <c r="O129" s="4" t="n">
        <v>4</v>
      </c>
      <c r="R129" s="2" t="n">
        <v>2</v>
      </c>
      <c r="W129" s="6" t="n">
        <v>1</v>
      </c>
      <c r="X129" s="1" t="n">
        <v>1.1</v>
      </c>
      <c r="Y129" s="1" t="n">
        <v>1</v>
      </c>
      <c r="Z129" s="1" t="n">
        <v>1</v>
      </c>
      <c r="AA129" s="7" t="n">
        <v>1</v>
      </c>
      <c r="AB129" s="8" t="s">
        <v>215</v>
      </c>
      <c r="AC129" s="8" t="s">
        <v>43</v>
      </c>
      <c r="AD129" s="6" t="n">
        <f aca="false">$C129+$D129*2+$E129*0.5+$F129+$G129*0.5</f>
        <v>20.5</v>
      </c>
      <c r="AE129" s="1" t="n">
        <f aca="false">$H129+$I129*3+$J129*0.5+$K129+$L129*0.5+$M129*0.1+$N129*0.2</f>
        <v>16.5</v>
      </c>
      <c r="AF129" s="1" t="n">
        <f aca="false">$AD129*$W129*$AA129-1.5*$AE129*$X129</f>
        <v>-6.725</v>
      </c>
      <c r="AG129" s="1" t="n">
        <f aca="false">$O129*$Y129-2*($P129*$Z129+R129)</f>
        <v>0</v>
      </c>
      <c r="AH129" s="1" t="n">
        <f aca="false">IF($AG129&lt;0,$AG129*1.5,$AG129*3)</f>
        <v>0</v>
      </c>
      <c r="AI129" s="1" t="n">
        <f aca="false">(Q129+S129+U129)*2-(T129+V129)*3</f>
        <v>0</v>
      </c>
      <c r="AJ129" s="7" t="n">
        <f aca="false">AF129+AH129+AI129</f>
        <v>-6.725</v>
      </c>
      <c r="AK129" s="9" t="n">
        <f aca="false">AJ129/(AD129+AE129*1.5+(O129+P129+R129+T129+V129)*3+(Q129+S129+U129)*2)</f>
        <v>-0.106324110671937</v>
      </c>
      <c r="AL129" s="1" t="str">
        <f aca="false">IF(AC129="","",IF(AC129="分","分",IF(AJ129=0,"分",IF(AC129="攻",IF(AJ129&gt;0,"一致","不一致"),IF(AJ129&gt;=0,"不一致","一致")))))</f>
        <v>一致</v>
      </c>
      <c r="AM129" s="10" t="n">
        <f aca="false">IF(AC129="","",ABS(AK129))</f>
        <v>0.106324110671937</v>
      </c>
      <c r="AN129" s="1" t="n">
        <f aca="false">AO129-AP129</f>
        <v>0</v>
      </c>
      <c r="AO129" s="1" t="n">
        <v>4</v>
      </c>
      <c r="AP129" s="1" t="n">
        <v>4</v>
      </c>
    </row>
    <row r="130" customFormat="false" ht="12.8" hidden="false" customHeight="false" outlineLevel="0" collapsed="false">
      <c r="A130" s="1" t="n">
        <v>129</v>
      </c>
      <c r="B130" s="1" t="s">
        <v>216</v>
      </c>
      <c r="C130" s="2" t="n">
        <v>18</v>
      </c>
      <c r="E130" s="2" t="n">
        <v>2</v>
      </c>
      <c r="G130" s="3" t="n">
        <v>1</v>
      </c>
      <c r="H130" s="4" t="n">
        <v>29.5</v>
      </c>
      <c r="I130" s="2" t="n">
        <v>1</v>
      </c>
      <c r="J130" s="2" t="n">
        <v>1</v>
      </c>
      <c r="K130" s="2" t="n">
        <v>1</v>
      </c>
      <c r="L130" s="5" t="n">
        <v>4</v>
      </c>
      <c r="O130" s="4" t="n">
        <v>6</v>
      </c>
      <c r="Q130" s="2" t="n">
        <v>6</v>
      </c>
      <c r="R130" s="2" t="n">
        <v>3</v>
      </c>
      <c r="S130" s="2" t="n">
        <v>1</v>
      </c>
      <c r="W130" s="6" t="n">
        <v>1.2</v>
      </c>
      <c r="X130" s="1" t="n">
        <v>1</v>
      </c>
      <c r="Y130" s="1" t="n">
        <v>1</v>
      </c>
      <c r="Z130" s="1" t="n">
        <v>1</v>
      </c>
      <c r="AA130" s="7" t="n">
        <v>1</v>
      </c>
      <c r="AB130" s="8" t="s">
        <v>217</v>
      </c>
      <c r="AC130" s="8" t="s">
        <v>43</v>
      </c>
      <c r="AD130" s="6" t="n">
        <f aca="false">$C130+$D130*2+$E130*0.5+$F130+$G130*0.5</f>
        <v>19.5</v>
      </c>
      <c r="AE130" s="1" t="n">
        <f aca="false">$H130+$I130*3+$J130*0.5+$K130+$L130*0.5+$M130*0.1+$N130*0.2</f>
        <v>36</v>
      </c>
      <c r="AF130" s="1" t="n">
        <f aca="false">$AD130*$W130*$AA130-1.5*$AE130*$X130</f>
        <v>-30.6</v>
      </c>
      <c r="AG130" s="1" t="n">
        <f aca="false">$O130*$Y130-2*($P130*$Z130+R130)</f>
        <v>0</v>
      </c>
      <c r="AH130" s="1" t="n">
        <f aca="false">IF($AG130&lt;0,$AG130*1.5,$AG130*3)</f>
        <v>0</v>
      </c>
      <c r="AI130" s="1" t="n">
        <f aca="false">(Q130+S130+U130)*2-(T130+V130)*3</f>
        <v>14</v>
      </c>
      <c r="AJ130" s="7" t="n">
        <f aca="false">AF130+AH130+AI130</f>
        <v>-16.6</v>
      </c>
      <c r="AK130" s="9" t="n">
        <f aca="false">AJ130/(AD130+AE130*1.5+(O130+P130+R130+T130+V130)*3+(Q130+S130+U130)*2)</f>
        <v>-0.144978165938865</v>
      </c>
      <c r="AL130" s="1" t="str">
        <f aca="false">IF(AC130="","",IF(AC130="分","分",IF(AJ130=0,"分",IF(AC130="攻",IF(AJ130&gt;0,"一致","不一致"),IF(AJ130&gt;=0,"不一致","一致")))))</f>
        <v>一致</v>
      </c>
      <c r="AM130" s="10" t="n">
        <f aca="false">IF(AC130="","",ABS(AK130))</f>
        <v>0.144978165938865</v>
      </c>
      <c r="AN130" s="1" t="n">
        <f aca="false">AO130-AP130</f>
        <v>1</v>
      </c>
      <c r="AO130" s="1" t="n">
        <v>4</v>
      </c>
      <c r="AP130" s="1" t="n">
        <v>3</v>
      </c>
    </row>
    <row r="131" customFormat="false" ht="12.75" hidden="false" customHeight="true" outlineLevel="0" collapsed="false">
      <c r="A131" s="1" t="n">
        <v>130</v>
      </c>
      <c r="B131" s="1" t="n">
        <v>3</v>
      </c>
      <c r="C131" s="2" t="n">
        <v>15</v>
      </c>
      <c r="E131" s="2" t="n">
        <v>1</v>
      </c>
      <c r="H131" s="4" t="n">
        <v>27</v>
      </c>
      <c r="W131" s="6" t="n">
        <v>1</v>
      </c>
      <c r="X131" s="1" t="n">
        <v>0.7</v>
      </c>
      <c r="Y131" s="1" t="n">
        <v>1</v>
      </c>
      <c r="Z131" s="1" t="n">
        <v>1</v>
      </c>
      <c r="AA131" s="7" t="n">
        <v>2.5</v>
      </c>
      <c r="AB131" s="33" t="s">
        <v>218</v>
      </c>
      <c r="AC131" s="8" t="s">
        <v>45</v>
      </c>
      <c r="AD131" s="6" t="n">
        <f aca="false">$C131+$D131*2+$E131*0.5+$F131+$G131*0.5</f>
        <v>15.5</v>
      </c>
      <c r="AE131" s="1" t="n">
        <f aca="false">$H131+$I131*3+$J131*0.5+$K131+$L131*0.5+$M131*0.1+$N131*0.2</f>
        <v>27</v>
      </c>
      <c r="AF131" s="1" t="n">
        <f aca="false">$AD131*$W131*$AA131-1.5*$AE131*$X131</f>
        <v>10.4</v>
      </c>
      <c r="AG131" s="1" t="n">
        <f aca="false">$O131*$Y131-2*($P131*$Z131+R131)</f>
        <v>0</v>
      </c>
      <c r="AH131" s="1" t="n">
        <f aca="false">IF($AG131&lt;0,$AG131*1.5,$AG131*3)</f>
        <v>0</v>
      </c>
      <c r="AI131" s="1" t="n">
        <f aca="false">(Q131+S131+U131)*2-(T131+V131)*3</f>
        <v>0</v>
      </c>
      <c r="AJ131" s="7" t="n">
        <f aca="false">AF131+AH131+AI131</f>
        <v>10.4</v>
      </c>
      <c r="AK131" s="9" t="n">
        <f aca="false">AJ131/(AD131+AE131*1.5+(O131+P131+R131+T131+V131)*3+(Q131+S131+U131)*2)</f>
        <v>0.185714285714286</v>
      </c>
      <c r="AL131" s="1" t="str">
        <f aca="false">IF(AC131="","",IF(AC131="分","分",IF(AJ131=0,"分",IF(AC131="攻",IF(AJ131&gt;0,"一致","不一致"),IF(AJ131&gt;=0,"不一致","一致")))))</f>
        <v>一致</v>
      </c>
      <c r="AM131" s="10" t="n">
        <f aca="false">IF(AC131="","",ABS(AK131))</f>
        <v>0.185714285714286</v>
      </c>
      <c r="AN131" s="1" t="n">
        <f aca="false">AO131-AP131</f>
        <v>1</v>
      </c>
      <c r="AO131" s="1" t="n">
        <v>3</v>
      </c>
      <c r="AP131" s="1" t="n">
        <v>2</v>
      </c>
    </row>
    <row r="132" customFormat="false" ht="12.8" hidden="false" customHeight="false" outlineLevel="0" collapsed="false">
      <c r="A132" s="1" t="n">
        <v>131</v>
      </c>
      <c r="B132" s="1" t="n">
        <v>8</v>
      </c>
      <c r="C132" s="2" t="n">
        <v>18</v>
      </c>
      <c r="E132" s="2" t="n">
        <v>1</v>
      </c>
      <c r="H132" s="4" t="n">
        <v>15</v>
      </c>
      <c r="O132" s="4" t="n">
        <v>3</v>
      </c>
      <c r="P132" s="2" t="n">
        <v>1</v>
      </c>
      <c r="R132" s="2" t="n">
        <v>1</v>
      </c>
      <c r="W132" s="24" t="n">
        <v>0.9</v>
      </c>
      <c r="X132" s="1" t="n">
        <v>0.9</v>
      </c>
      <c r="Y132" s="1" t="n">
        <v>1</v>
      </c>
      <c r="Z132" s="1" t="n">
        <v>1</v>
      </c>
      <c r="AA132" s="7" t="n">
        <v>1</v>
      </c>
      <c r="AB132" s="40" t="s">
        <v>219</v>
      </c>
      <c r="AC132" s="8" t="s">
        <v>43</v>
      </c>
      <c r="AD132" s="6" t="n">
        <f aca="false">$C132+$D132*2+$E132*0.5+$F132+$G132*0.5</f>
        <v>18.5</v>
      </c>
      <c r="AE132" s="1" t="n">
        <f aca="false">$H132+$I132*3+$J132*0.5+$K132+$L132*0.5+$M132*0.1+$N132*0.2</f>
        <v>15</v>
      </c>
      <c r="AF132" s="1" t="n">
        <f aca="false">$AD132*$W132*$AA132-1.5*$AE132*$X132</f>
        <v>-3.6</v>
      </c>
      <c r="AG132" s="1" t="n">
        <f aca="false">$O132*$Y132-2*($P132*$Z132+R132)</f>
        <v>-1</v>
      </c>
      <c r="AH132" s="1" t="n">
        <f aca="false">IF($AG132&lt;0,$AG132*1.5,$AG132*3)</f>
        <v>-1.5</v>
      </c>
      <c r="AI132" s="1" t="n">
        <f aca="false">(Q132+S132+U132)*2-(T132+V132)*3</f>
        <v>0</v>
      </c>
      <c r="AJ132" s="7" t="n">
        <f aca="false">AF132+AH132+AI132</f>
        <v>-5.1</v>
      </c>
      <c r="AK132" s="9" t="n">
        <f aca="false">AJ132/(AD132+AE132*1.5+(O132+P132+R132+T132+V132)*3+(Q132+S132+U132)*2)</f>
        <v>-0.0910714285714285</v>
      </c>
      <c r="AL132" s="1" t="str">
        <f aca="false">IF(AC132="","",IF(AC132="分","分",IF(AJ132=0,"分",IF(AC132="攻",IF(AJ132&gt;0,"一致","不一致"),IF(AJ132&gt;=0,"不一致","一致")))))</f>
        <v>一致</v>
      </c>
      <c r="AM132" s="10" t="n">
        <f aca="false">IF(AC132="","",ABS(AK132))</f>
        <v>0.0910714285714285</v>
      </c>
      <c r="AN132" s="1" t="n">
        <f aca="false">AO132-AP132</f>
        <v>-2</v>
      </c>
      <c r="AO132" s="1" t="n">
        <v>2</v>
      </c>
      <c r="AP132" s="1" t="n">
        <v>4</v>
      </c>
    </row>
    <row r="133" customFormat="false" ht="12.8" hidden="false" customHeight="false" outlineLevel="0" collapsed="false">
      <c r="A133" s="1" t="n">
        <v>132</v>
      </c>
      <c r="B133" s="1" t="s">
        <v>220</v>
      </c>
      <c r="C133" s="2" t="n">
        <v>17</v>
      </c>
      <c r="H133" s="4" t="n">
        <v>14</v>
      </c>
      <c r="O133" s="4" t="n">
        <v>6</v>
      </c>
      <c r="P133" s="2" t="n">
        <v>3</v>
      </c>
      <c r="R133" s="2" t="n">
        <v>3</v>
      </c>
      <c r="W133" s="6" t="n">
        <v>1</v>
      </c>
      <c r="X133" s="1" t="n">
        <v>1</v>
      </c>
      <c r="Y133" s="1" t="n">
        <v>1</v>
      </c>
      <c r="Z133" s="1" t="n">
        <v>0.25</v>
      </c>
      <c r="AA133" s="7" t="n">
        <v>1</v>
      </c>
      <c r="AB133" s="40" t="s">
        <v>221</v>
      </c>
      <c r="AC133" s="8" t="s">
        <v>43</v>
      </c>
      <c r="AD133" s="6" t="n">
        <f aca="false">$C133+$D133*2+$E133*0.5+$F133+$G133*0.5</f>
        <v>17</v>
      </c>
      <c r="AE133" s="1" t="n">
        <f aca="false">$H133+$I133*3+$J133*0.5+$K133+$L133*0.5+$M133*0.1+$N133*0.2</f>
        <v>14</v>
      </c>
      <c r="AF133" s="1" t="n">
        <f aca="false">$AD133*$W133*$AA133-1.5*$AE133*$X133</f>
        <v>-4</v>
      </c>
      <c r="AG133" s="1" t="n">
        <f aca="false">$O133*$Y133-2*($P133*$Z133+R133)</f>
        <v>-1.5</v>
      </c>
      <c r="AH133" s="1" t="n">
        <f aca="false">IF($AG133&lt;0,$AG133*1.5,$AG133*3)</f>
        <v>-2.25</v>
      </c>
      <c r="AI133" s="1" t="n">
        <f aca="false">(Q133+S133+U133)*2-(T133+V133)*3</f>
        <v>0</v>
      </c>
      <c r="AJ133" s="7" t="n">
        <f aca="false">AF133+AH133+AI133</f>
        <v>-6.25</v>
      </c>
      <c r="AK133" s="9" t="n">
        <f aca="false">AJ133/(AD133+AE133*1.5+(O133+P133+R133+T133+V133)*3+(Q133+S133+U133)*2)</f>
        <v>-0.0844594594594595</v>
      </c>
      <c r="AL133" s="1" t="str">
        <f aca="false">IF(AC133="","",IF(AC133="分","分",IF(AJ133=0,"分",IF(AC133="攻",IF(AJ133&gt;0,"一致","不一致"),IF(AJ133&gt;=0,"不一致","一致")))))</f>
        <v>一致</v>
      </c>
      <c r="AM133" s="10" t="n">
        <f aca="false">IF(AC133="","",ABS(AK133))</f>
        <v>0.0844594594594595</v>
      </c>
      <c r="AN133" s="1" t="n">
        <f aca="false">AO133-AP133</f>
        <v>0</v>
      </c>
      <c r="AO133" s="1" t="n">
        <v>4</v>
      </c>
      <c r="AP133" s="1" t="n">
        <v>4</v>
      </c>
    </row>
    <row r="134" customFormat="false" ht="12.8" hidden="false" customHeight="false" outlineLevel="0" collapsed="false">
      <c r="A134" s="1" t="n">
        <v>133</v>
      </c>
      <c r="B134" s="1" t="s">
        <v>222</v>
      </c>
      <c r="C134" s="2" t="n">
        <v>13</v>
      </c>
      <c r="H134" s="4" t="n">
        <v>9</v>
      </c>
      <c r="O134" s="4" t="n">
        <v>4</v>
      </c>
      <c r="P134" s="2" t="n">
        <v>5</v>
      </c>
      <c r="W134" s="6" t="n">
        <v>1</v>
      </c>
      <c r="X134" s="1" t="n">
        <v>1</v>
      </c>
      <c r="Y134" s="1" t="n">
        <v>1</v>
      </c>
      <c r="Z134" s="1" t="n">
        <v>1</v>
      </c>
      <c r="AA134" s="7" t="n">
        <v>1</v>
      </c>
      <c r="AB134" s="40" t="s">
        <v>223</v>
      </c>
      <c r="AC134" s="8" t="s">
        <v>43</v>
      </c>
      <c r="AD134" s="6" t="n">
        <f aca="false">$C134+$D134*2+$E134*0.5+$F134+$G134*0.5</f>
        <v>13</v>
      </c>
      <c r="AE134" s="1" t="n">
        <f aca="false">$H134+$I134*3+$J134*0.5+$K134+$L134*0.5+$M134*0.1+$N134*0.2</f>
        <v>9</v>
      </c>
      <c r="AF134" s="1" t="n">
        <f aca="false">$AD134*$W134*$AA134-1.5*$AE134*$X134</f>
        <v>-0.5</v>
      </c>
      <c r="AG134" s="1" t="n">
        <f aca="false">$O134*$Y134-2*($P134*$Z134+R134)</f>
        <v>-6</v>
      </c>
      <c r="AH134" s="1" t="n">
        <f aca="false">IF($AG134&lt;0,$AG134*1.5,$AG134*3)</f>
        <v>-9</v>
      </c>
      <c r="AI134" s="1" t="n">
        <f aca="false">(Q134+S134+U134)*2-(T134+V134)*3</f>
        <v>0</v>
      </c>
      <c r="AJ134" s="7" t="n">
        <f aca="false">AF134+AH134+AI134</f>
        <v>-9.5</v>
      </c>
      <c r="AK134" s="9" t="n">
        <f aca="false">AJ134/(AD134+AE134*1.5+(O134+P134+R134+T134+V134)*3+(Q134+S134+U134)*2)</f>
        <v>-0.177570093457944</v>
      </c>
      <c r="AL134" s="1" t="str">
        <f aca="false">IF(AC134="","",IF(AC134="分","分",IF(AJ134=0,"分",IF(AC134="攻",IF(AJ134&gt;0,"一致","不一致"),IF(AJ134&gt;=0,"不一致","一致")))))</f>
        <v>一致</v>
      </c>
      <c r="AM134" s="10" t="n">
        <f aca="false">IF(AC134="","",ABS(AK134))</f>
        <v>0.177570093457944</v>
      </c>
      <c r="AN134" s="1" t="n">
        <f aca="false">AO134-AP134</f>
        <v>1</v>
      </c>
      <c r="AO134" s="1" t="n">
        <v>4</v>
      </c>
      <c r="AP134" s="1" t="n">
        <v>3</v>
      </c>
    </row>
    <row r="135" customFormat="false" ht="12.8" hidden="false" customHeight="false" outlineLevel="0" collapsed="false">
      <c r="A135" s="1" t="n">
        <v>134</v>
      </c>
      <c r="B135" s="1" t="s">
        <v>224</v>
      </c>
      <c r="C135" s="2" t="n">
        <v>28</v>
      </c>
      <c r="H135" s="4" t="n">
        <v>14.5</v>
      </c>
      <c r="J135" s="2" t="n">
        <v>1</v>
      </c>
      <c r="L135" s="5" t="n">
        <v>2</v>
      </c>
      <c r="O135" s="4" t="n">
        <v>14</v>
      </c>
      <c r="R135" s="2" t="n">
        <v>3</v>
      </c>
      <c r="S135" s="2" t="n">
        <v>1</v>
      </c>
      <c r="T135" s="2" t="n">
        <v>1</v>
      </c>
      <c r="W135" s="6" t="n">
        <v>1</v>
      </c>
      <c r="X135" s="1" t="n">
        <v>1</v>
      </c>
      <c r="Y135" s="1" t="n">
        <v>1</v>
      </c>
      <c r="Z135" s="1" t="n">
        <v>1</v>
      </c>
      <c r="AA135" s="7" t="n">
        <v>1</v>
      </c>
      <c r="AC135" s="8" t="s">
        <v>45</v>
      </c>
      <c r="AD135" s="6" t="n">
        <f aca="false">$C135+$D135*2+$E135*0.5+$F135+$G135*0.5</f>
        <v>28</v>
      </c>
      <c r="AE135" s="1" t="n">
        <f aca="false">$H135+$I135*3+$J135*0.5+$K135+$L135*0.5+$M135*0.1+$N135*0.2</f>
        <v>16</v>
      </c>
      <c r="AF135" s="1" t="n">
        <f aca="false">$AD135*$W135*$AA135-1.5*$AE135*$X135</f>
        <v>4</v>
      </c>
      <c r="AG135" s="1" t="n">
        <f aca="false">$O135*$Y135-2*($P135*$Z135+R135)</f>
        <v>8</v>
      </c>
      <c r="AH135" s="1" t="n">
        <f aca="false">IF($AG135&lt;0,$AG135*1.5,$AG135*3)</f>
        <v>24</v>
      </c>
      <c r="AI135" s="1" t="n">
        <f aca="false">(Q135+S135+U135)*2-(T135+V135)*3</f>
        <v>-1</v>
      </c>
      <c r="AJ135" s="7" t="n">
        <f aca="false">AF135+AH135+AI135</f>
        <v>27</v>
      </c>
      <c r="AK135" s="9" t="n">
        <f aca="false">AJ135/(AD135+AE135*1.5+(O135+P135+R135+T135+V135)*3+(Q135+S135+U135)*2)</f>
        <v>0.25</v>
      </c>
      <c r="AL135" s="1" t="str">
        <f aca="false">IF(AC135="","",IF(AC135="分","分",IF(AJ135=0,"分",IF(AC135="攻",IF(AJ135&gt;0,"一致","不一致"),IF(AJ135&gt;=0,"不一致","一致")))))</f>
        <v>一致</v>
      </c>
      <c r="AM135" s="10" t="n">
        <f aca="false">IF(AC135="","",ABS(AK135))</f>
        <v>0.25</v>
      </c>
      <c r="AN135" s="1" t="n">
        <f aca="false">AO135-AP135</f>
        <v>-1</v>
      </c>
      <c r="AO135" s="1" t="n">
        <v>2</v>
      </c>
      <c r="AP135" s="1" t="n">
        <v>3</v>
      </c>
    </row>
    <row r="136" customFormat="false" ht="12.8" hidden="false" customHeight="false" outlineLevel="0" collapsed="false">
      <c r="A136" s="1" t="n">
        <v>135</v>
      </c>
      <c r="B136" s="1" t="n">
        <v>26</v>
      </c>
      <c r="C136" s="2" t="n">
        <v>9.5</v>
      </c>
      <c r="H136" s="4" t="n">
        <v>15</v>
      </c>
      <c r="J136" s="2" t="n">
        <v>1</v>
      </c>
      <c r="O136" s="4" t="n">
        <v>8</v>
      </c>
      <c r="V136" s="3" t="n">
        <v>3</v>
      </c>
      <c r="W136" s="6" t="n">
        <v>1.1</v>
      </c>
      <c r="X136" s="1" t="n">
        <v>1</v>
      </c>
      <c r="Y136" s="1" t="n">
        <v>1</v>
      </c>
      <c r="Z136" s="1" t="n">
        <v>1</v>
      </c>
      <c r="AA136" s="7" t="n">
        <v>1.5</v>
      </c>
      <c r="AB136" s="21" t="s">
        <v>225</v>
      </c>
      <c r="AC136" s="8" t="s">
        <v>45</v>
      </c>
      <c r="AD136" s="6" t="n">
        <f aca="false">$C136+$D136*2+$E136*0.5+$F136+$G136*0.5</f>
        <v>9.5</v>
      </c>
      <c r="AE136" s="1" t="n">
        <f aca="false">$H136+$I136*3+$J136*0.5+$K136+$L136*0.5+$M136*0.1+$N136*0.2</f>
        <v>15.5</v>
      </c>
      <c r="AF136" s="1" t="n">
        <f aca="false">$AD136*$W136*$AA136-1.5*$AE136*$X136</f>
        <v>-7.575</v>
      </c>
      <c r="AG136" s="1" t="n">
        <f aca="false">$O136*$Y136-2*($P136*$Z136+R136)</f>
        <v>8</v>
      </c>
      <c r="AH136" s="1" t="n">
        <f aca="false">IF($AG136&lt;0,$AG136*1.5,$AG136*3)</f>
        <v>24</v>
      </c>
      <c r="AI136" s="1" t="n">
        <f aca="false">(Q136+S136+U136)*2-(T136+V136)*3</f>
        <v>-9</v>
      </c>
      <c r="AJ136" s="7" t="n">
        <f aca="false">AF136+AH136+AI136</f>
        <v>7.425</v>
      </c>
      <c r="AK136" s="9" t="n">
        <f aca="false">AJ136/(AD136+AE136*1.5+(O136+P136+R136+T136+V136)*3+(Q136+S136+U136)*2)</f>
        <v>0.112927756653992</v>
      </c>
      <c r="AL136" s="1" t="str">
        <f aca="false">IF(AC136="","",IF(AC136="分","分",IF(AJ136=0,"分",IF(AC136="攻",IF(AJ136&gt;0,"一致","不一致"),IF(AJ136&gt;=0,"不一致","一致")))))</f>
        <v>一致</v>
      </c>
      <c r="AM136" s="10" t="n">
        <f aca="false">IF(AC136="","",ABS(AK136))</f>
        <v>0.112927756653992</v>
      </c>
      <c r="AN136" s="1" t="n">
        <f aca="false">AO136-AP136</f>
        <v>-1</v>
      </c>
      <c r="AO136" s="1" t="n">
        <v>3</v>
      </c>
      <c r="AP136" s="1" t="n">
        <v>4</v>
      </c>
    </row>
    <row r="137" customFormat="false" ht="12.8" hidden="false" customHeight="false" outlineLevel="0" collapsed="false">
      <c r="A137" s="1" t="n">
        <v>136</v>
      </c>
      <c r="B137" s="1" t="s">
        <v>226</v>
      </c>
      <c r="C137" s="2" t="n">
        <v>19</v>
      </c>
      <c r="F137" s="2" t="n">
        <v>1</v>
      </c>
      <c r="G137" s="3" t="n">
        <v>3</v>
      </c>
      <c r="H137" s="4" t="n">
        <v>17</v>
      </c>
      <c r="L137" s="5" t="n">
        <v>3</v>
      </c>
      <c r="M137" s="5" t="n">
        <v>24</v>
      </c>
      <c r="O137" s="4" t="n">
        <v>8</v>
      </c>
      <c r="R137" s="2" t="n">
        <v>4</v>
      </c>
      <c r="W137" s="6" t="n">
        <v>1</v>
      </c>
      <c r="X137" s="1" t="n">
        <v>0.9</v>
      </c>
      <c r="Y137" s="1" t="n">
        <v>1</v>
      </c>
      <c r="Z137" s="1" t="n">
        <v>1</v>
      </c>
      <c r="AA137" s="7" t="n">
        <v>1.5</v>
      </c>
      <c r="AB137" s="21" t="s">
        <v>112</v>
      </c>
      <c r="AC137" s="8" t="s">
        <v>45</v>
      </c>
      <c r="AD137" s="6" t="n">
        <f aca="false">$C137+$D137*2+$E137*0.5+$F137+$G137*0.5</f>
        <v>21.5</v>
      </c>
      <c r="AE137" s="1" t="n">
        <f aca="false">$H137+$I137*3+$J137*0.5+$K137+$L137*0.5+$M137*0.1+$N137*0.2</f>
        <v>20.9</v>
      </c>
      <c r="AF137" s="1" t="n">
        <f aca="false">$AD137*$W137*$AA137-1.5*$AE137*$X137</f>
        <v>4.035</v>
      </c>
      <c r="AG137" s="1" t="n">
        <f aca="false">$O137*$Y137-2*($P137*$Z137+R137)</f>
        <v>0</v>
      </c>
      <c r="AH137" s="1" t="n">
        <f aca="false">IF($AG137&lt;0,$AG137*1.5,$AG137*3)</f>
        <v>0</v>
      </c>
      <c r="AI137" s="1" t="n">
        <f aca="false">(Q137+S137+U137)*2-(T137+V137)*3</f>
        <v>0</v>
      </c>
      <c r="AJ137" s="7" t="n">
        <f aca="false">AF137+AH137+AI137</f>
        <v>4.035</v>
      </c>
      <c r="AK137" s="9" t="n">
        <f aca="false">AJ137/(AD137+AE137*1.5+(O137+P137+R137+T137+V137)*3+(Q137+S137+U137)*2)</f>
        <v>0.0454136184580754</v>
      </c>
      <c r="AL137" s="1" t="str">
        <f aca="false">IF(AC137="","",IF(AC137="分","分",IF(AJ137=0,"分",IF(AC137="攻",IF(AJ137&gt;0,"一致","不一致"),IF(AJ137&gt;=0,"不一致","一致")))))</f>
        <v>一致</v>
      </c>
      <c r="AM137" s="10" t="n">
        <f aca="false">IF(AC137="","",ABS(AK137))</f>
        <v>0.0454136184580754</v>
      </c>
      <c r="AN137" s="1" t="n">
        <f aca="false">AO137-AP137</f>
        <v>1</v>
      </c>
      <c r="AO137" s="1" t="n">
        <v>4</v>
      </c>
      <c r="AP137" s="1" t="n">
        <v>3</v>
      </c>
    </row>
    <row r="138" customFormat="false" ht="12.8" hidden="false" customHeight="false" outlineLevel="0" collapsed="false">
      <c r="A138" s="1" t="n">
        <v>137</v>
      </c>
      <c r="B138" s="1" t="s">
        <v>227</v>
      </c>
      <c r="C138" s="2" t="n">
        <v>26</v>
      </c>
      <c r="H138" s="4" t="n">
        <v>12</v>
      </c>
      <c r="O138" s="4" t="n">
        <v>2</v>
      </c>
      <c r="W138" s="6" t="n">
        <v>0.9</v>
      </c>
      <c r="X138" s="1" t="n">
        <v>1.1</v>
      </c>
      <c r="Y138" s="1" t="n">
        <v>1</v>
      </c>
      <c r="Z138" s="1" t="n">
        <v>1</v>
      </c>
      <c r="AA138" s="7" t="n">
        <v>0.75</v>
      </c>
      <c r="AB138" s="34" t="s">
        <v>228</v>
      </c>
      <c r="AC138" s="8" t="s">
        <v>43</v>
      </c>
      <c r="AD138" s="6" t="n">
        <f aca="false">$C138+$D138*2+$E138*0.5+$F138+$G138*0.5</f>
        <v>26</v>
      </c>
      <c r="AE138" s="1" t="n">
        <f aca="false">$H138+$I138*3+$J138*0.5+$K138+$L138*0.5+$M138*0.1+$N138*0.2</f>
        <v>12</v>
      </c>
      <c r="AF138" s="1" t="n">
        <f aca="false">$AD138*$W138*$AA138-1.5*$AE138*$X138</f>
        <v>-2.25</v>
      </c>
      <c r="AG138" s="1" t="n">
        <f aca="false">$O138*$Y138-2*($P138*$Z138+R138)</f>
        <v>2</v>
      </c>
      <c r="AH138" s="1" t="n">
        <f aca="false">IF($AG138&lt;0,$AG138*1.5,$AG138*3)</f>
        <v>6</v>
      </c>
      <c r="AI138" s="1" t="n">
        <f aca="false">(Q138+S138+U138)*2-(T138+V138)*3</f>
        <v>0</v>
      </c>
      <c r="AJ138" s="7" t="n">
        <f aca="false">AF138+AH138+AI138</f>
        <v>3.75</v>
      </c>
      <c r="AK138" s="9" t="n">
        <f aca="false">AJ138/(AD138+AE138*1.5+(O138+P138+R138+T138+V138)*3+(Q138+S138+U138)*2)</f>
        <v>0.075</v>
      </c>
      <c r="AL138" s="1" t="str">
        <f aca="false">IF(AC138="","",IF(AC138="分","分",IF(AJ138=0,"分",IF(AC138="攻",IF(AJ138&gt;0,"一致","不一致"),IF(AJ138&gt;=0,"不一致","一致")))))</f>
        <v>不一致</v>
      </c>
      <c r="AM138" s="10" t="n">
        <f aca="false">IF(AC138="","",ABS(AK138))</f>
        <v>0.075</v>
      </c>
      <c r="AN138" s="1" t="n">
        <f aca="false">AO138-AP138</f>
        <v>-1</v>
      </c>
      <c r="AO138" s="1" t="n">
        <v>2</v>
      </c>
      <c r="AP138" s="1" t="n">
        <v>3</v>
      </c>
    </row>
    <row r="139" customFormat="false" ht="12.8" hidden="false" customHeight="false" outlineLevel="0" collapsed="false">
      <c r="A139" s="1" t="n">
        <v>138</v>
      </c>
      <c r="B139" s="1" t="s">
        <v>229</v>
      </c>
      <c r="C139" s="2" t="n">
        <v>12.5</v>
      </c>
      <c r="E139" s="2" t="n">
        <v>1</v>
      </c>
      <c r="H139" s="4" t="n">
        <v>10</v>
      </c>
      <c r="O139" s="4" t="n">
        <v>10</v>
      </c>
      <c r="P139" s="2" t="n">
        <v>7</v>
      </c>
      <c r="R139" s="2" t="n">
        <v>3</v>
      </c>
      <c r="S139" s="2" t="n">
        <v>1</v>
      </c>
      <c r="T139" s="2" t="n">
        <v>1</v>
      </c>
      <c r="U139" s="2" t="n">
        <v>1</v>
      </c>
      <c r="V139" s="3" t="n">
        <v>1</v>
      </c>
      <c r="W139" s="6" t="n">
        <v>1</v>
      </c>
      <c r="X139" s="1" t="n">
        <v>1</v>
      </c>
      <c r="Y139" s="1" t="n">
        <v>1</v>
      </c>
      <c r="Z139" s="1" t="n">
        <v>1</v>
      </c>
      <c r="AA139" s="7" t="n">
        <v>1</v>
      </c>
      <c r="AB139" s="41" t="s">
        <v>230</v>
      </c>
      <c r="AC139" s="8" t="s">
        <v>43</v>
      </c>
      <c r="AD139" s="6" t="n">
        <f aca="false">$C139+$D139*2+$E139*0.5+$F139+$G139*0.5</f>
        <v>13</v>
      </c>
      <c r="AE139" s="1" t="n">
        <f aca="false">$H139+$I139*3+$J139*0.5+$K139+$L139*0.5+$M139*0.1+$N139*0.2</f>
        <v>10</v>
      </c>
      <c r="AF139" s="1" t="n">
        <f aca="false">$AD139*$W139*$AA139-1.5*$AE139*$X139</f>
        <v>-2</v>
      </c>
      <c r="AG139" s="1" t="n">
        <f aca="false">$O139*$Y139-2*($P139*$Z139+R139)</f>
        <v>-10</v>
      </c>
      <c r="AH139" s="1" t="n">
        <f aca="false">IF($AG139&lt;0,$AG139*1.5,$AG139*3)</f>
        <v>-15</v>
      </c>
      <c r="AI139" s="1" t="n">
        <f aca="false">(Q139+S139+U139)*2-(T139+V139)*3</f>
        <v>-2</v>
      </c>
      <c r="AJ139" s="7" t="n">
        <f aca="false">AF139+AH139+AI139</f>
        <v>-19</v>
      </c>
      <c r="AK139" s="9" t="n">
        <f aca="false">AJ139/(AD139+AE139*1.5+(O139+P139+R139+T139+V139)*3+(Q139+S139+U139)*2)</f>
        <v>-0.193877551020408</v>
      </c>
      <c r="AL139" s="1" t="str">
        <f aca="false">IF(AC139="","",IF(AC139="分","分",IF(AJ139=0,"分",IF(AC139="攻",IF(AJ139&gt;0,"一致","不一致"),IF(AJ139&gt;=0,"不一致","一致")))))</f>
        <v>一致</v>
      </c>
      <c r="AM139" s="10" t="n">
        <f aca="false">IF(AC139="","",ABS(AK139))</f>
        <v>0.193877551020408</v>
      </c>
      <c r="AN139" s="1" t="n">
        <f aca="false">AO139-AP139</f>
        <v>1</v>
      </c>
      <c r="AO139" s="1" t="n">
        <v>4</v>
      </c>
      <c r="AP139" s="1" t="n">
        <v>3</v>
      </c>
    </row>
    <row r="140" customFormat="false" ht="12.8" hidden="false" customHeight="false" outlineLevel="0" collapsed="false">
      <c r="A140" s="1" t="n">
        <v>139</v>
      </c>
      <c r="B140" s="1" t="s">
        <v>231</v>
      </c>
      <c r="C140" s="2" t="n">
        <v>24</v>
      </c>
      <c r="E140" s="2" t="n">
        <v>1</v>
      </c>
      <c r="G140" s="3" t="n">
        <v>3</v>
      </c>
      <c r="H140" s="4" t="n">
        <v>25</v>
      </c>
      <c r="O140" s="4" t="n">
        <v>3</v>
      </c>
      <c r="R140" s="2" t="n">
        <v>3</v>
      </c>
      <c r="S140" s="2" t="n">
        <v>1</v>
      </c>
      <c r="W140" s="6" t="n">
        <v>1</v>
      </c>
      <c r="X140" s="1" t="n">
        <v>0.9</v>
      </c>
      <c r="Y140" s="1" t="n">
        <v>1</v>
      </c>
      <c r="Z140" s="1" t="n">
        <v>1</v>
      </c>
      <c r="AA140" s="7" t="n">
        <v>1.5</v>
      </c>
      <c r="AB140" s="21" t="s">
        <v>232</v>
      </c>
      <c r="AC140" s="8" t="s">
        <v>45</v>
      </c>
      <c r="AD140" s="6" t="n">
        <f aca="false">$C140+$D140*2+$E140*0.5+$F140+$G140*0.5</f>
        <v>26</v>
      </c>
      <c r="AE140" s="1" t="n">
        <f aca="false">$H140+$I140*3+$J140*0.5+$K140+$L140*0.5+$M140*0.1+$N140*0.2</f>
        <v>25</v>
      </c>
      <c r="AF140" s="1" t="n">
        <f aca="false">$AD140*$W140*$AA140-1.5*$AE140*$X140</f>
        <v>5.25</v>
      </c>
      <c r="AG140" s="1" t="n">
        <f aca="false">$O140*$Y140-2*($P140*$Z140+R140)</f>
        <v>-3</v>
      </c>
      <c r="AH140" s="1" t="n">
        <f aca="false">IF($AG140&lt;0,$AG140*1.5,$AG140*3)</f>
        <v>-4.5</v>
      </c>
      <c r="AI140" s="1" t="n">
        <f aca="false">(Q140+S140+U140)*2-(T140+V140)*3</f>
        <v>2</v>
      </c>
      <c r="AJ140" s="7" t="n">
        <f aca="false">AF140+AH140+AI140</f>
        <v>2.75</v>
      </c>
      <c r="AK140" s="9" t="n">
        <f aca="false">AJ140/(AD140+AE140*1.5+(O140+P140+R140+T140+V140)*3+(Q140+S140+U140)*2)</f>
        <v>0.032934131736527</v>
      </c>
      <c r="AL140" s="1" t="str">
        <f aca="false">IF(AC140="","",IF(AC140="分","分",IF(AJ140=0,"分",IF(AC140="攻",IF(AJ140&gt;0,"一致","不一致"),IF(AJ140&gt;=0,"不一致","一致")))))</f>
        <v>一致</v>
      </c>
      <c r="AM140" s="10" t="n">
        <f aca="false">IF(AC140="","",ABS(AK140))</f>
        <v>0.032934131736527</v>
      </c>
      <c r="AN140" s="1" t="n">
        <f aca="false">AO140-AP140</f>
        <v>1</v>
      </c>
      <c r="AO140" s="1" t="n">
        <v>4</v>
      </c>
      <c r="AP140" s="1" t="n">
        <v>3</v>
      </c>
    </row>
    <row r="141" customFormat="false" ht="12.8" hidden="false" customHeight="false" outlineLevel="0" collapsed="false">
      <c r="A141" s="1" t="n">
        <v>140</v>
      </c>
      <c r="B141" s="1" t="n">
        <v>60</v>
      </c>
      <c r="C141" s="2" t="n">
        <v>20</v>
      </c>
      <c r="H141" s="4" t="n">
        <v>21</v>
      </c>
      <c r="J141" s="2" t="n">
        <v>1</v>
      </c>
      <c r="W141" s="6" t="n">
        <v>1</v>
      </c>
      <c r="X141" s="1" t="n">
        <v>1</v>
      </c>
      <c r="Y141" s="1" t="n">
        <v>1</v>
      </c>
      <c r="Z141" s="1" t="n">
        <v>1</v>
      </c>
      <c r="AA141" s="7" t="n">
        <v>1.5</v>
      </c>
      <c r="AB141" s="21" t="s">
        <v>233</v>
      </c>
      <c r="AC141" s="8" t="s">
        <v>43</v>
      </c>
      <c r="AD141" s="6" t="n">
        <f aca="false">$C141+$D141*2+$E141*0.5+$F141+$G141*0.5</f>
        <v>20</v>
      </c>
      <c r="AE141" s="1" t="n">
        <f aca="false">$H141+$I141*3+$J141*0.5+$K141+$L141*0.5+$M141*0.1+$N141*0.2</f>
        <v>21.5</v>
      </c>
      <c r="AF141" s="1" t="n">
        <f aca="false">$AD141*$W141*$AA141-1.5*$AE141*$X141</f>
        <v>-2.25</v>
      </c>
      <c r="AG141" s="1" t="n">
        <f aca="false">$O141*$Y141-2*($P141*$Z141+R141)</f>
        <v>0</v>
      </c>
      <c r="AH141" s="1" t="n">
        <f aca="false">IF($AG141&lt;0,$AG141*1.5,$AG141*3)</f>
        <v>0</v>
      </c>
      <c r="AI141" s="1" t="n">
        <f aca="false">(Q141+S141+U141)*2-(T141+V141)*3</f>
        <v>0</v>
      </c>
      <c r="AJ141" s="7" t="n">
        <f aca="false">AF141+AH141+AI141</f>
        <v>-2.25</v>
      </c>
      <c r="AK141" s="9" t="n">
        <f aca="false">AJ141/(AD141+AE141*1.5+(O141+P141+R141+T141+V141)*3+(Q141+S141+U141)*2)</f>
        <v>-0.0430622009569378</v>
      </c>
      <c r="AL141" s="1" t="str">
        <f aca="false">IF(AC141="","",IF(AC141="分","分",IF(AJ141=0,"分",IF(AC141="攻",IF(AJ141&gt;0,"一致","不一致"),IF(AJ141&gt;=0,"不一致","一致")))))</f>
        <v>一致</v>
      </c>
      <c r="AM141" s="10" t="n">
        <f aca="false">IF(AC141="","",ABS(AK141))</f>
        <v>0.0430622009569378</v>
      </c>
      <c r="AN141" s="1" t="n">
        <f aca="false">AO141-AP141</f>
        <v>1</v>
      </c>
      <c r="AO141" s="1" t="n">
        <v>4</v>
      </c>
      <c r="AP141" s="1" t="n">
        <v>3</v>
      </c>
    </row>
    <row r="142" customFormat="false" ht="12.8" hidden="false" customHeight="false" outlineLevel="0" collapsed="false">
      <c r="A142" s="1" t="n">
        <v>141</v>
      </c>
      <c r="B142" s="1" t="s">
        <v>234</v>
      </c>
      <c r="C142" s="2" t="n">
        <v>19</v>
      </c>
      <c r="G142" s="3" t="n">
        <v>1</v>
      </c>
      <c r="H142" s="4" t="n">
        <v>17</v>
      </c>
      <c r="W142" s="6" t="n">
        <v>1</v>
      </c>
      <c r="X142" s="1" t="n">
        <v>1</v>
      </c>
      <c r="Y142" s="1" t="n">
        <v>1</v>
      </c>
      <c r="Z142" s="1" t="n">
        <v>1</v>
      </c>
      <c r="AA142" s="7" t="n">
        <v>1</v>
      </c>
      <c r="AC142" s="8" t="s">
        <v>43</v>
      </c>
      <c r="AD142" s="6" t="n">
        <f aca="false">$C142+$D142*2+$E142*0.5+$F142+$G142*0.5</f>
        <v>19.5</v>
      </c>
      <c r="AE142" s="1" t="n">
        <f aca="false">$H142+$I142*3+$J142*0.5+$K142+$L142*0.5+$M142*0.1+$N142*0.2</f>
        <v>17</v>
      </c>
      <c r="AF142" s="1" t="n">
        <f aca="false">$AD142*$W142*$AA142-1.5*$AE142*$X142</f>
        <v>-6</v>
      </c>
      <c r="AG142" s="1" t="n">
        <f aca="false">$O142*$Y142-2*($P142*$Z142+R142)</f>
        <v>0</v>
      </c>
      <c r="AH142" s="1" t="n">
        <f aca="false">IF($AG142&lt;0,$AG142*1.5,$AG142*3)</f>
        <v>0</v>
      </c>
      <c r="AI142" s="1" t="n">
        <f aca="false">(Q142+S142+U142)*2-(T142+V142)*3</f>
        <v>0</v>
      </c>
      <c r="AJ142" s="7" t="n">
        <f aca="false">AF142+AH142+AI142</f>
        <v>-6</v>
      </c>
      <c r="AK142" s="9" t="n">
        <f aca="false">AJ142/(AD142+AE142*1.5+(O142+P142+R142+T142+V142)*3+(Q142+S142+U142)*2)</f>
        <v>-0.133333333333333</v>
      </c>
      <c r="AL142" s="1" t="str">
        <f aca="false">IF(AC142="","",IF(AC142="分","分",IF(AJ142=0,"分",IF(AC142="攻",IF(AJ142&gt;0,"一致","不一致"),IF(AJ142&gt;=0,"不一致","一致")))))</f>
        <v>一致</v>
      </c>
      <c r="AM142" s="10" t="n">
        <f aca="false">IF(AC142="","",ABS(AK142))</f>
        <v>0.133333333333333</v>
      </c>
      <c r="AN142" s="1" t="n">
        <f aca="false">AO142-AP142</f>
        <v>1</v>
      </c>
      <c r="AO142" s="1" t="n">
        <v>4</v>
      </c>
      <c r="AP142" s="1" t="n">
        <v>3</v>
      </c>
    </row>
    <row r="143" customFormat="false" ht="12.8" hidden="false" customHeight="false" outlineLevel="0" collapsed="false">
      <c r="A143" s="1" t="n">
        <v>142</v>
      </c>
      <c r="B143" s="1" t="s">
        <v>235</v>
      </c>
      <c r="C143" s="2" t="n">
        <v>27</v>
      </c>
      <c r="H143" s="4" t="n">
        <v>14</v>
      </c>
      <c r="O143" s="4" t="n">
        <v>4</v>
      </c>
      <c r="R143" s="2" t="n">
        <v>2</v>
      </c>
      <c r="W143" s="6" t="n">
        <v>0.9</v>
      </c>
      <c r="X143" s="1" t="n">
        <v>1.1</v>
      </c>
      <c r="Y143" s="1" t="n">
        <v>1</v>
      </c>
      <c r="Z143" s="1" t="n">
        <v>1</v>
      </c>
      <c r="AA143" s="7" t="n">
        <v>0.5</v>
      </c>
      <c r="AB143" s="20" t="s">
        <v>236</v>
      </c>
      <c r="AC143" s="42" t="s">
        <v>43</v>
      </c>
      <c r="AD143" s="6" t="n">
        <f aca="false">$C143+$D143*2+$E143*0.5+$F143+$G143*0.5</f>
        <v>27</v>
      </c>
      <c r="AE143" s="1" t="n">
        <f aca="false">$H143+$I143*3+$J143*0.5+$K143+$L143*0.5+$M143*0.1+$N143*0.2</f>
        <v>14</v>
      </c>
      <c r="AF143" s="1" t="n">
        <f aca="false">$AD143*$W143*$AA143-1.5*$AE143*$X143</f>
        <v>-10.95</v>
      </c>
      <c r="AG143" s="1" t="n">
        <f aca="false">$O143*$Y143-2*($P143*$Z143+R143)</f>
        <v>0</v>
      </c>
      <c r="AH143" s="1" t="n">
        <f aca="false">IF($AG143&lt;0,$AG143*1.5,$AG143*3)</f>
        <v>0</v>
      </c>
      <c r="AI143" s="1" t="n">
        <f aca="false">(Q143+S143+U143)*2-(T143+V143)*3</f>
        <v>0</v>
      </c>
      <c r="AJ143" s="7" t="n">
        <f aca="false">AF143+AH143+AI143</f>
        <v>-10.95</v>
      </c>
      <c r="AK143" s="9" t="n">
        <f aca="false">AJ143/(AD143+AE143*1.5+(O143+P143+R143+T143+V143)*3+(Q143+S143+U143)*2)</f>
        <v>-0.165909090909091</v>
      </c>
      <c r="AL143" s="1" t="str">
        <f aca="false">IF(AC143="","",IF(AC143="分","分",IF(AJ143=0,"分",IF(AC143="攻",IF(AJ143&gt;0,"一致","不一致"),IF(AJ143&gt;=0,"不一致","一致")))))</f>
        <v>一致</v>
      </c>
      <c r="AM143" s="10" t="n">
        <f aca="false">IF(AC143="","",ABS(AK143))</f>
        <v>0.165909090909091</v>
      </c>
      <c r="AN143" s="1" t="n">
        <f aca="false">AO143-AP143</f>
        <v>0</v>
      </c>
      <c r="AO143" s="43" t="n">
        <v>3</v>
      </c>
      <c r="AP143" s="43" t="n">
        <v>3</v>
      </c>
      <c r="AQ143" s="43"/>
      <c r="AR143" s="43"/>
      <c r="AS143" s="43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  <c r="BF143" s="43"/>
      <c r="BG143" s="43"/>
      <c r="BH143" s="43"/>
      <c r="BI143" s="43"/>
      <c r="BJ143" s="43"/>
      <c r="BK143" s="43"/>
      <c r="BL143" s="43"/>
      <c r="BM143" s="43"/>
      <c r="BN143" s="43"/>
      <c r="BO143" s="43"/>
      <c r="BP143" s="43"/>
      <c r="BQ143" s="43"/>
      <c r="BR143" s="43"/>
      <c r="BS143" s="43"/>
      <c r="BT143" s="43"/>
      <c r="BU143" s="43"/>
      <c r="BV143" s="43"/>
      <c r="BW143" s="43"/>
      <c r="BX143" s="43"/>
      <c r="BY143" s="43"/>
      <c r="BZ143" s="43"/>
      <c r="CA143" s="43"/>
      <c r="CB143" s="43"/>
      <c r="CC143" s="43"/>
      <c r="CD143" s="43"/>
      <c r="CE143" s="43"/>
      <c r="CF143" s="43"/>
      <c r="CG143" s="43"/>
      <c r="CH143" s="43"/>
      <c r="CI143" s="43"/>
      <c r="CJ143" s="43"/>
      <c r="CK143" s="43"/>
      <c r="CL143" s="43"/>
      <c r="CM143" s="43"/>
      <c r="CN143" s="43"/>
      <c r="CO143" s="43"/>
      <c r="CP143" s="43"/>
      <c r="CQ143" s="43"/>
      <c r="CR143" s="43"/>
      <c r="CS143" s="43"/>
      <c r="CT143" s="43"/>
      <c r="CU143" s="43"/>
      <c r="CV143" s="43"/>
      <c r="CW143" s="43"/>
      <c r="CX143" s="43"/>
      <c r="CY143" s="43"/>
      <c r="CZ143" s="43"/>
      <c r="DA143" s="43"/>
      <c r="DB143" s="43"/>
      <c r="DC143" s="43"/>
      <c r="DD143" s="43"/>
      <c r="DE143" s="43"/>
      <c r="DF143" s="43"/>
      <c r="DG143" s="43"/>
      <c r="DH143" s="43"/>
      <c r="DI143" s="43"/>
      <c r="DJ143" s="43"/>
      <c r="DK143" s="43"/>
      <c r="DL143" s="43"/>
      <c r="DM143" s="43"/>
      <c r="DN143" s="43"/>
      <c r="DO143" s="43"/>
      <c r="DP143" s="43"/>
      <c r="DQ143" s="43"/>
      <c r="DR143" s="43"/>
      <c r="DS143" s="43"/>
      <c r="DT143" s="43"/>
      <c r="DU143" s="43"/>
      <c r="DV143" s="43"/>
      <c r="DW143" s="43"/>
      <c r="DX143" s="43"/>
      <c r="DY143" s="43"/>
      <c r="DZ143" s="43"/>
      <c r="EA143" s="43"/>
      <c r="EB143" s="43"/>
      <c r="EC143" s="43"/>
      <c r="ED143" s="43"/>
      <c r="EE143" s="43"/>
      <c r="EF143" s="43"/>
      <c r="EG143" s="43"/>
      <c r="EH143" s="43"/>
      <c r="EI143" s="43"/>
      <c r="EJ143" s="43"/>
      <c r="EK143" s="43"/>
      <c r="EL143" s="43"/>
      <c r="EM143" s="43"/>
      <c r="EN143" s="43"/>
      <c r="EO143" s="43"/>
      <c r="EP143" s="43"/>
      <c r="EQ143" s="43"/>
      <c r="ER143" s="43"/>
      <c r="ES143" s="43"/>
      <c r="ET143" s="43"/>
      <c r="EU143" s="43"/>
      <c r="EV143" s="43"/>
      <c r="EW143" s="43"/>
      <c r="EX143" s="43"/>
      <c r="EY143" s="43"/>
      <c r="EZ143" s="43"/>
      <c r="FA143" s="43"/>
      <c r="FB143" s="43"/>
      <c r="FC143" s="43"/>
      <c r="FD143" s="43"/>
      <c r="FE143" s="43"/>
      <c r="FF143" s="43"/>
      <c r="FG143" s="43"/>
      <c r="FH143" s="43"/>
      <c r="FI143" s="43"/>
      <c r="FJ143" s="43"/>
      <c r="FK143" s="43"/>
      <c r="FL143" s="43"/>
      <c r="FM143" s="43"/>
      <c r="FN143" s="43"/>
      <c r="FO143" s="43"/>
      <c r="FP143" s="43"/>
      <c r="FQ143" s="43"/>
      <c r="FR143" s="43"/>
      <c r="FS143" s="43"/>
      <c r="FT143" s="43"/>
      <c r="FU143" s="43"/>
      <c r="FV143" s="43"/>
      <c r="FW143" s="43"/>
      <c r="FX143" s="43"/>
      <c r="FY143" s="43"/>
      <c r="FZ143" s="43"/>
      <c r="GA143" s="43"/>
      <c r="GB143" s="43"/>
      <c r="GC143" s="43"/>
      <c r="GD143" s="43"/>
      <c r="GE143" s="43"/>
      <c r="GF143" s="43"/>
      <c r="GG143" s="43"/>
      <c r="GH143" s="43"/>
      <c r="GI143" s="43"/>
      <c r="GJ143" s="43"/>
      <c r="GK143" s="43"/>
      <c r="GL143" s="43"/>
      <c r="GM143" s="43"/>
      <c r="GN143" s="43"/>
      <c r="GO143" s="43"/>
      <c r="GP143" s="43"/>
      <c r="GQ143" s="43"/>
      <c r="GR143" s="43"/>
      <c r="GS143" s="43"/>
      <c r="GT143" s="43"/>
      <c r="GU143" s="43"/>
      <c r="GV143" s="43"/>
      <c r="GW143" s="43"/>
      <c r="GX143" s="43"/>
      <c r="GY143" s="43"/>
      <c r="GZ143" s="43"/>
      <c r="HA143" s="43"/>
      <c r="HB143" s="43"/>
      <c r="HC143" s="43"/>
      <c r="HD143" s="43"/>
      <c r="HE143" s="43"/>
      <c r="HF143" s="43"/>
      <c r="HG143" s="43"/>
      <c r="HH143" s="43"/>
      <c r="HI143" s="43"/>
      <c r="HJ143" s="43"/>
      <c r="HK143" s="43"/>
      <c r="HL143" s="43"/>
      <c r="HM143" s="43"/>
      <c r="HN143" s="43"/>
      <c r="HO143" s="43"/>
      <c r="HP143" s="43"/>
      <c r="HQ143" s="43"/>
      <c r="HR143" s="43"/>
      <c r="HS143" s="43"/>
      <c r="HT143" s="43"/>
      <c r="HU143" s="43"/>
      <c r="HV143" s="43"/>
      <c r="HW143" s="43"/>
      <c r="HX143" s="43"/>
      <c r="HY143" s="43"/>
      <c r="HZ143" s="43"/>
      <c r="IA143" s="43"/>
      <c r="IB143" s="43"/>
      <c r="IC143" s="43"/>
      <c r="ID143" s="43"/>
      <c r="IE143" s="43"/>
      <c r="IF143" s="43"/>
      <c r="IG143" s="43"/>
      <c r="IH143" s="43"/>
      <c r="II143" s="43"/>
      <c r="IJ143" s="43"/>
      <c r="IK143" s="43"/>
      <c r="IL143" s="43"/>
      <c r="IM143" s="43"/>
      <c r="IN143" s="43"/>
      <c r="IO143" s="43"/>
      <c r="IP143" s="43"/>
      <c r="IQ143" s="43"/>
      <c r="IR143" s="43"/>
      <c r="IS143" s="43"/>
      <c r="IT143" s="43"/>
      <c r="IU143" s="43"/>
      <c r="IV143" s="43"/>
      <c r="IW143" s="43"/>
      <c r="IX143" s="43"/>
      <c r="IY143" s="43"/>
      <c r="IZ143" s="43"/>
      <c r="JA143" s="43"/>
      <c r="JB143" s="43"/>
      <c r="JC143" s="43"/>
      <c r="JD143" s="43"/>
      <c r="JE143" s="43"/>
      <c r="JF143" s="43"/>
      <c r="JG143" s="43"/>
      <c r="JH143" s="43"/>
      <c r="JI143" s="43"/>
      <c r="JJ143" s="43"/>
      <c r="JK143" s="43"/>
      <c r="JL143" s="43"/>
      <c r="JM143" s="43"/>
      <c r="JN143" s="43"/>
      <c r="JO143" s="43"/>
      <c r="JP143" s="43"/>
      <c r="JQ143" s="43"/>
      <c r="JR143" s="43"/>
      <c r="JS143" s="43"/>
      <c r="JT143" s="43"/>
      <c r="JU143" s="43"/>
      <c r="JV143" s="43"/>
      <c r="JW143" s="43"/>
      <c r="JX143" s="43"/>
      <c r="JY143" s="43"/>
      <c r="JZ143" s="43"/>
      <c r="KA143" s="43"/>
      <c r="KB143" s="43"/>
      <c r="KC143" s="43"/>
      <c r="KD143" s="43"/>
      <c r="KE143" s="43"/>
      <c r="KF143" s="43"/>
      <c r="KG143" s="43"/>
      <c r="KH143" s="43"/>
      <c r="KI143" s="43"/>
      <c r="KJ143" s="43"/>
      <c r="KK143" s="43"/>
      <c r="KL143" s="43"/>
      <c r="KM143" s="43"/>
      <c r="KN143" s="43"/>
      <c r="KO143" s="43"/>
      <c r="KP143" s="43"/>
      <c r="KQ143" s="43"/>
      <c r="KR143" s="43"/>
      <c r="KS143" s="43"/>
      <c r="KT143" s="43"/>
      <c r="KU143" s="43"/>
      <c r="KV143" s="43"/>
      <c r="KW143" s="43"/>
      <c r="KX143" s="43"/>
      <c r="KY143" s="43"/>
      <c r="KZ143" s="43"/>
      <c r="LA143" s="43"/>
      <c r="LB143" s="43"/>
      <c r="LC143" s="43"/>
      <c r="LD143" s="43"/>
      <c r="LE143" s="43"/>
      <c r="LF143" s="43"/>
      <c r="LG143" s="43"/>
      <c r="LH143" s="43"/>
      <c r="LI143" s="43"/>
      <c r="LJ143" s="43"/>
      <c r="LK143" s="43"/>
      <c r="LL143" s="43"/>
      <c r="LM143" s="43"/>
      <c r="LN143" s="43"/>
      <c r="LO143" s="43"/>
      <c r="LP143" s="43"/>
      <c r="LQ143" s="43"/>
      <c r="LR143" s="43"/>
      <c r="LS143" s="43"/>
      <c r="LT143" s="43"/>
      <c r="LU143" s="43"/>
      <c r="LV143" s="43"/>
      <c r="LW143" s="43"/>
      <c r="LX143" s="43"/>
      <c r="LY143" s="43"/>
      <c r="LZ143" s="43"/>
      <c r="MA143" s="43"/>
      <c r="MB143" s="43"/>
      <c r="MC143" s="43"/>
      <c r="MD143" s="43"/>
      <c r="ME143" s="43"/>
      <c r="MF143" s="43"/>
      <c r="MG143" s="43"/>
      <c r="MH143" s="43"/>
      <c r="MI143" s="43"/>
      <c r="MJ143" s="43"/>
      <c r="MK143" s="43"/>
      <c r="ML143" s="43"/>
      <c r="MM143" s="43"/>
      <c r="MN143" s="43"/>
      <c r="MO143" s="43"/>
      <c r="MP143" s="43"/>
      <c r="MQ143" s="43"/>
      <c r="MR143" s="43"/>
      <c r="MS143" s="43"/>
      <c r="MT143" s="43"/>
      <c r="MU143" s="43"/>
      <c r="MV143" s="43"/>
      <c r="MW143" s="43"/>
      <c r="MX143" s="43"/>
      <c r="MY143" s="43"/>
      <c r="MZ143" s="43"/>
      <c r="NA143" s="43"/>
      <c r="NB143" s="43"/>
      <c r="NC143" s="43"/>
      <c r="ND143" s="43"/>
      <c r="NE143" s="43"/>
      <c r="NF143" s="43"/>
      <c r="NG143" s="43"/>
      <c r="NH143" s="43"/>
      <c r="NI143" s="43"/>
      <c r="NJ143" s="43"/>
      <c r="NK143" s="43"/>
      <c r="NL143" s="43"/>
      <c r="NM143" s="43"/>
      <c r="NN143" s="43"/>
      <c r="NO143" s="43"/>
      <c r="NP143" s="43"/>
      <c r="NQ143" s="43"/>
      <c r="NR143" s="43"/>
      <c r="NS143" s="43"/>
      <c r="NT143" s="43"/>
      <c r="NU143" s="43"/>
      <c r="NV143" s="43"/>
      <c r="NW143" s="43"/>
      <c r="NX143" s="43"/>
      <c r="NY143" s="43"/>
      <c r="NZ143" s="43"/>
      <c r="OA143" s="43"/>
      <c r="OB143" s="43"/>
      <c r="OC143" s="43"/>
      <c r="OD143" s="43"/>
      <c r="OE143" s="43"/>
      <c r="OF143" s="43"/>
      <c r="OG143" s="43"/>
      <c r="OH143" s="43"/>
      <c r="OI143" s="43"/>
      <c r="OJ143" s="43"/>
      <c r="OK143" s="43"/>
      <c r="OL143" s="43"/>
      <c r="OM143" s="43"/>
      <c r="ON143" s="43"/>
      <c r="OO143" s="43"/>
      <c r="OP143" s="43"/>
      <c r="OQ143" s="43"/>
      <c r="OR143" s="43"/>
      <c r="OS143" s="43"/>
      <c r="OT143" s="43"/>
      <c r="OU143" s="43"/>
      <c r="OV143" s="43"/>
      <c r="OW143" s="43"/>
      <c r="OX143" s="43"/>
      <c r="OY143" s="43"/>
      <c r="OZ143" s="43"/>
      <c r="PA143" s="43"/>
      <c r="PB143" s="43"/>
      <c r="PC143" s="43"/>
      <c r="PD143" s="43"/>
      <c r="PE143" s="43"/>
      <c r="PF143" s="43"/>
      <c r="PG143" s="43"/>
      <c r="PH143" s="43"/>
      <c r="PI143" s="43"/>
      <c r="PJ143" s="43"/>
      <c r="PK143" s="43"/>
      <c r="PL143" s="43"/>
      <c r="PM143" s="43"/>
      <c r="PN143" s="43"/>
      <c r="PO143" s="43"/>
      <c r="PP143" s="43"/>
      <c r="PQ143" s="43"/>
      <c r="PR143" s="43"/>
      <c r="PS143" s="43"/>
      <c r="PT143" s="43"/>
      <c r="PU143" s="43"/>
      <c r="PV143" s="43"/>
      <c r="PW143" s="43"/>
      <c r="PX143" s="43"/>
      <c r="PY143" s="43"/>
      <c r="PZ143" s="43"/>
      <c r="QA143" s="43"/>
      <c r="QB143" s="43"/>
      <c r="QC143" s="43"/>
      <c r="QD143" s="43"/>
      <c r="QE143" s="43"/>
      <c r="QF143" s="43"/>
      <c r="QG143" s="43"/>
      <c r="QH143" s="43"/>
      <c r="QI143" s="43"/>
      <c r="QJ143" s="43"/>
      <c r="QK143" s="43"/>
      <c r="QL143" s="43"/>
      <c r="QM143" s="43"/>
      <c r="QN143" s="43"/>
      <c r="QO143" s="43"/>
      <c r="QP143" s="43"/>
      <c r="QQ143" s="43"/>
      <c r="QR143" s="43"/>
      <c r="QS143" s="43"/>
      <c r="QT143" s="43"/>
      <c r="QU143" s="43"/>
      <c r="QV143" s="43"/>
      <c r="QW143" s="43"/>
      <c r="QX143" s="43"/>
      <c r="QY143" s="43"/>
      <c r="QZ143" s="43"/>
      <c r="RA143" s="43"/>
      <c r="RB143" s="43"/>
      <c r="RC143" s="43"/>
      <c r="RD143" s="43"/>
      <c r="RE143" s="43"/>
      <c r="RF143" s="43"/>
      <c r="RG143" s="43"/>
      <c r="RH143" s="43"/>
      <c r="RI143" s="43"/>
      <c r="RJ143" s="43"/>
      <c r="RK143" s="43"/>
      <c r="RL143" s="43"/>
      <c r="RM143" s="43"/>
      <c r="RN143" s="43"/>
      <c r="RO143" s="43"/>
      <c r="RP143" s="43"/>
      <c r="RQ143" s="43"/>
      <c r="RR143" s="43"/>
      <c r="RS143" s="43"/>
      <c r="RT143" s="43"/>
      <c r="RU143" s="43"/>
      <c r="RV143" s="43"/>
      <c r="RW143" s="43"/>
      <c r="RX143" s="43"/>
      <c r="RY143" s="43"/>
      <c r="RZ143" s="43"/>
      <c r="SA143" s="43"/>
      <c r="SB143" s="43"/>
      <c r="SC143" s="43"/>
      <c r="SD143" s="43"/>
      <c r="SE143" s="43"/>
      <c r="SF143" s="43"/>
      <c r="SG143" s="43"/>
      <c r="SH143" s="43"/>
      <c r="SI143" s="43"/>
      <c r="SJ143" s="43"/>
      <c r="SK143" s="43"/>
      <c r="SL143" s="43"/>
      <c r="SM143" s="43"/>
      <c r="SN143" s="43"/>
      <c r="SO143" s="43"/>
      <c r="SP143" s="43"/>
      <c r="SQ143" s="43"/>
      <c r="SR143" s="43"/>
      <c r="SS143" s="43"/>
      <c r="ST143" s="43"/>
      <c r="SU143" s="43"/>
      <c r="SV143" s="43"/>
      <c r="SW143" s="43"/>
      <c r="SX143" s="43"/>
      <c r="SY143" s="43"/>
      <c r="SZ143" s="43"/>
      <c r="TA143" s="43"/>
      <c r="TB143" s="43"/>
      <c r="TC143" s="43"/>
      <c r="TD143" s="43"/>
      <c r="TE143" s="43"/>
      <c r="TF143" s="43"/>
      <c r="TG143" s="43"/>
      <c r="TH143" s="43"/>
      <c r="TI143" s="43"/>
      <c r="TJ143" s="43"/>
      <c r="TK143" s="43"/>
      <c r="TL143" s="43"/>
      <c r="TM143" s="43"/>
      <c r="TN143" s="43"/>
      <c r="TO143" s="43"/>
      <c r="TP143" s="43"/>
      <c r="TQ143" s="43"/>
      <c r="TR143" s="43"/>
      <c r="TS143" s="43"/>
      <c r="TT143" s="43"/>
      <c r="TU143" s="43"/>
      <c r="TV143" s="43"/>
      <c r="TW143" s="43"/>
      <c r="TX143" s="43"/>
      <c r="TY143" s="43"/>
      <c r="TZ143" s="43"/>
      <c r="UA143" s="43"/>
      <c r="UB143" s="43"/>
      <c r="UC143" s="43"/>
      <c r="UD143" s="43"/>
      <c r="UE143" s="43"/>
      <c r="UF143" s="43"/>
      <c r="UG143" s="43"/>
      <c r="UH143" s="43"/>
      <c r="UI143" s="43"/>
      <c r="UJ143" s="43"/>
      <c r="UK143" s="43"/>
      <c r="UL143" s="43"/>
      <c r="UM143" s="43"/>
      <c r="UN143" s="43"/>
      <c r="UO143" s="43"/>
      <c r="UP143" s="43"/>
      <c r="UQ143" s="43"/>
      <c r="UR143" s="43"/>
      <c r="US143" s="43"/>
      <c r="UT143" s="43"/>
      <c r="UU143" s="43"/>
      <c r="UV143" s="43"/>
      <c r="UW143" s="43"/>
      <c r="UX143" s="43"/>
      <c r="UY143" s="43"/>
      <c r="UZ143" s="43"/>
      <c r="VA143" s="43"/>
      <c r="VB143" s="43"/>
      <c r="VC143" s="43"/>
      <c r="VD143" s="43"/>
      <c r="VE143" s="43"/>
      <c r="VF143" s="43"/>
      <c r="VG143" s="43"/>
      <c r="VH143" s="43"/>
      <c r="VI143" s="43"/>
      <c r="VJ143" s="43"/>
      <c r="VK143" s="43"/>
      <c r="VL143" s="43"/>
      <c r="VM143" s="43"/>
      <c r="VN143" s="43"/>
      <c r="VO143" s="43"/>
      <c r="VP143" s="43"/>
      <c r="VQ143" s="43"/>
      <c r="VR143" s="43"/>
      <c r="VS143" s="43"/>
      <c r="VT143" s="43"/>
      <c r="VU143" s="43"/>
      <c r="VV143" s="43"/>
      <c r="VW143" s="43"/>
      <c r="VX143" s="43"/>
      <c r="VY143" s="43"/>
      <c r="VZ143" s="43"/>
      <c r="WA143" s="43"/>
      <c r="WB143" s="43"/>
      <c r="WC143" s="43"/>
      <c r="WD143" s="43"/>
      <c r="WE143" s="43"/>
      <c r="WF143" s="43"/>
      <c r="WG143" s="43"/>
      <c r="WH143" s="43"/>
      <c r="WI143" s="43"/>
      <c r="WJ143" s="43"/>
      <c r="WK143" s="43"/>
      <c r="WL143" s="43"/>
      <c r="WM143" s="43"/>
      <c r="WN143" s="43"/>
      <c r="WO143" s="43"/>
      <c r="WP143" s="43"/>
      <c r="WQ143" s="43"/>
      <c r="WR143" s="43"/>
      <c r="WS143" s="43"/>
      <c r="WT143" s="43"/>
      <c r="WU143" s="43"/>
      <c r="WV143" s="43"/>
      <c r="WW143" s="43"/>
      <c r="WX143" s="43"/>
      <c r="WY143" s="43"/>
      <c r="WZ143" s="43"/>
      <c r="XA143" s="43"/>
      <c r="XB143" s="43"/>
      <c r="XC143" s="43"/>
      <c r="XD143" s="43"/>
      <c r="XE143" s="43"/>
      <c r="XF143" s="43"/>
      <c r="XG143" s="43"/>
      <c r="XH143" s="43"/>
      <c r="XI143" s="43"/>
      <c r="XJ143" s="43"/>
      <c r="XK143" s="43"/>
      <c r="XL143" s="43"/>
      <c r="XM143" s="43"/>
      <c r="XN143" s="43"/>
      <c r="XO143" s="43"/>
      <c r="XP143" s="43"/>
      <c r="XQ143" s="43"/>
      <c r="XR143" s="43"/>
      <c r="XS143" s="43"/>
      <c r="XT143" s="43"/>
      <c r="XU143" s="43"/>
      <c r="XV143" s="43"/>
      <c r="XW143" s="43"/>
      <c r="XX143" s="43"/>
      <c r="XY143" s="43"/>
      <c r="XZ143" s="43"/>
      <c r="YA143" s="43"/>
      <c r="YB143" s="43"/>
      <c r="YC143" s="43"/>
      <c r="YD143" s="43"/>
      <c r="YE143" s="43"/>
      <c r="YF143" s="43"/>
      <c r="YG143" s="43"/>
      <c r="YH143" s="43"/>
      <c r="YI143" s="43"/>
      <c r="YJ143" s="43"/>
      <c r="YK143" s="43"/>
      <c r="YL143" s="43"/>
      <c r="YM143" s="43"/>
      <c r="YN143" s="43"/>
      <c r="YO143" s="43"/>
      <c r="YP143" s="43"/>
      <c r="YQ143" s="43"/>
      <c r="YR143" s="43"/>
      <c r="YS143" s="43"/>
      <c r="YT143" s="43"/>
      <c r="YU143" s="43"/>
      <c r="YV143" s="43"/>
      <c r="YW143" s="43"/>
      <c r="YX143" s="43"/>
      <c r="YY143" s="43"/>
      <c r="YZ143" s="43"/>
      <c r="ZA143" s="43"/>
      <c r="ZB143" s="43"/>
      <c r="ZC143" s="43"/>
      <c r="ZD143" s="43"/>
      <c r="ZE143" s="43"/>
      <c r="ZF143" s="43"/>
      <c r="ZG143" s="43"/>
      <c r="ZH143" s="43"/>
      <c r="ZI143" s="43"/>
      <c r="ZJ143" s="43"/>
      <c r="ZK143" s="43"/>
      <c r="ZL143" s="43"/>
      <c r="ZM143" s="43"/>
      <c r="ZN143" s="43"/>
      <c r="ZO143" s="43"/>
      <c r="ZP143" s="43"/>
      <c r="ZQ143" s="43"/>
      <c r="ZR143" s="43"/>
      <c r="ZS143" s="43"/>
      <c r="ZT143" s="43"/>
      <c r="ZU143" s="43"/>
      <c r="ZV143" s="43"/>
      <c r="ZW143" s="43"/>
      <c r="ZX143" s="43"/>
      <c r="ZY143" s="43"/>
      <c r="ZZ143" s="43"/>
      <c r="AAA143" s="43"/>
      <c r="AAB143" s="43"/>
      <c r="AAC143" s="43"/>
      <c r="AAD143" s="43"/>
      <c r="AAE143" s="43"/>
      <c r="AAF143" s="43"/>
      <c r="AAG143" s="43"/>
      <c r="AAH143" s="43"/>
      <c r="AAI143" s="43"/>
      <c r="AAJ143" s="43"/>
      <c r="AAK143" s="43"/>
      <c r="AAL143" s="43"/>
      <c r="AAM143" s="43"/>
      <c r="AAN143" s="43"/>
      <c r="AAO143" s="43"/>
      <c r="AAP143" s="43"/>
      <c r="AAQ143" s="43"/>
      <c r="AAR143" s="43"/>
      <c r="AAS143" s="43"/>
      <c r="AAT143" s="43"/>
      <c r="AAU143" s="43"/>
      <c r="AAV143" s="43"/>
      <c r="AAW143" s="43"/>
      <c r="AAX143" s="43"/>
      <c r="AAY143" s="43"/>
      <c r="AAZ143" s="43"/>
      <c r="ABA143" s="43"/>
      <c r="ABB143" s="43"/>
      <c r="ABC143" s="43"/>
      <c r="ABD143" s="43"/>
      <c r="ABE143" s="43"/>
      <c r="ABF143" s="43"/>
      <c r="ABG143" s="43"/>
      <c r="ABH143" s="43"/>
      <c r="ABI143" s="43"/>
      <c r="ABJ143" s="43"/>
      <c r="ABK143" s="43"/>
      <c r="ABL143" s="43"/>
      <c r="ABM143" s="43"/>
      <c r="ABN143" s="43"/>
      <c r="ABO143" s="43"/>
      <c r="ABP143" s="43"/>
      <c r="ABQ143" s="43"/>
      <c r="ABR143" s="43"/>
      <c r="ABS143" s="43"/>
      <c r="ABT143" s="43"/>
      <c r="ABU143" s="43"/>
      <c r="ABV143" s="43"/>
      <c r="ABW143" s="43"/>
      <c r="ABX143" s="43"/>
      <c r="ABY143" s="43"/>
      <c r="ABZ143" s="43"/>
      <c r="ACA143" s="43"/>
      <c r="ACB143" s="43"/>
      <c r="ACC143" s="43"/>
      <c r="ACD143" s="43"/>
      <c r="ACE143" s="43"/>
      <c r="ACF143" s="43"/>
      <c r="ACG143" s="43"/>
      <c r="ACH143" s="43"/>
      <c r="ACI143" s="43"/>
      <c r="ACJ143" s="43"/>
      <c r="ACK143" s="43"/>
      <c r="ACL143" s="43"/>
      <c r="ACM143" s="43"/>
      <c r="ACN143" s="43"/>
      <c r="ACO143" s="43"/>
      <c r="ACP143" s="43"/>
      <c r="ACQ143" s="43"/>
      <c r="ACR143" s="43"/>
      <c r="ACS143" s="43"/>
      <c r="ACT143" s="43"/>
      <c r="ACU143" s="43"/>
      <c r="ACV143" s="43"/>
      <c r="ACW143" s="43"/>
      <c r="ACX143" s="43"/>
      <c r="ACY143" s="43"/>
      <c r="ACZ143" s="43"/>
      <c r="ADA143" s="43"/>
      <c r="ADB143" s="43"/>
      <c r="ADC143" s="43"/>
      <c r="ADD143" s="43"/>
      <c r="ADE143" s="43"/>
      <c r="ADF143" s="43"/>
      <c r="ADG143" s="43"/>
      <c r="ADH143" s="43"/>
      <c r="ADI143" s="43"/>
      <c r="ADJ143" s="43"/>
      <c r="ADK143" s="43"/>
      <c r="ADL143" s="43"/>
      <c r="ADM143" s="43"/>
      <c r="ADN143" s="43"/>
      <c r="ADO143" s="43"/>
      <c r="ADP143" s="43"/>
      <c r="ADQ143" s="43"/>
      <c r="ADR143" s="43"/>
      <c r="ADS143" s="43"/>
      <c r="ADT143" s="43"/>
      <c r="ADU143" s="43"/>
      <c r="ADV143" s="43"/>
      <c r="ADW143" s="43"/>
      <c r="ADX143" s="43"/>
      <c r="ADY143" s="43"/>
      <c r="ADZ143" s="43"/>
      <c r="AEA143" s="43"/>
      <c r="AEB143" s="43"/>
      <c r="AEC143" s="43"/>
      <c r="AED143" s="43"/>
      <c r="AEE143" s="43"/>
      <c r="AEF143" s="43"/>
      <c r="AEG143" s="43"/>
      <c r="AEH143" s="43"/>
      <c r="AEI143" s="43"/>
      <c r="AEJ143" s="43"/>
      <c r="AEK143" s="43"/>
      <c r="AEL143" s="43"/>
      <c r="AEM143" s="43"/>
      <c r="AEN143" s="43"/>
      <c r="AEO143" s="43"/>
      <c r="AEP143" s="43"/>
      <c r="AEQ143" s="43"/>
      <c r="AER143" s="43"/>
      <c r="AES143" s="43"/>
      <c r="AET143" s="43"/>
      <c r="AEU143" s="43"/>
      <c r="AEV143" s="43"/>
      <c r="AEW143" s="43"/>
      <c r="AEX143" s="43"/>
      <c r="AEY143" s="43"/>
      <c r="AEZ143" s="43"/>
      <c r="AFA143" s="43"/>
      <c r="AFB143" s="43"/>
      <c r="AFC143" s="43"/>
      <c r="AFD143" s="43"/>
      <c r="AFE143" s="43"/>
      <c r="AFF143" s="43"/>
      <c r="AFG143" s="43"/>
      <c r="AFH143" s="43"/>
      <c r="AFI143" s="43"/>
      <c r="AFJ143" s="43"/>
      <c r="AFK143" s="43"/>
      <c r="AFL143" s="43"/>
      <c r="AFM143" s="43"/>
      <c r="AFN143" s="43"/>
      <c r="AFO143" s="43"/>
      <c r="AFP143" s="43"/>
      <c r="AFQ143" s="43"/>
      <c r="AFR143" s="43"/>
      <c r="AFS143" s="43"/>
      <c r="AFT143" s="43"/>
      <c r="AFU143" s="43"/>
      <c r="AFV143" s="43"/>
      <c r="AFW143" s="43"/>
      <c r="AFX143" s="43"/>
      <c r="AFY143" s="43"/>
      <c r="AFZ143" s="43"/>
      <c r="AGA143" s="43"/>
      <c r="AGB143" s="43"/>
      <c r="AGC143" s="43"/>
      <c r="AGD143" s="43"/>
      <c r="AGE143" s="43"/>
      <c r="AGF143" s="43"/>
      <c r="AGG143" s="43"/>
      <c r="AGH143" s="43"/>
      <c r="AGI143" s="43"/>
      <c r="AGJ143" s="43"/>
      <c r="AGK143" s="43"/>
      <c r="AGL143" s="43"/>
      <c r="AGM143" s="43"/>
      <c r="AGN143" s="43"/>
      <c r="AGO143" s="43"/>
      <c r="AGP143" s="43"/>
      <c r="AGQ143" s="43"/>
      <c r="AGR143" s="43"/>
      <c r="AGS143" s="43"/>
      <c r="AGT143" s="43"/>
      <c r="AGU143" s="43"/>
      <c r="AGV143" s="43"/>
      <c r="AGW143" s="43"/>
      <c r="AGX143" s="43"/>
      <c r="AGY143" s="43"/>
      <c r="AGZ143" s="43"/>
      <c r="AHA143" s="43"/>
      <c r="AHB143" s="43"/>
      <c r="AHC143" s="43"/>
      <c r="AHD143" s="43"/>
      <c r="AHE143" s="43"/>
      <c r="AHF143" s="43"/>
      <c r="AHG143" s="43"/>
      <c r="AHH143" s="43"/>
      <c r="AHI143" s="43"/>
      <c r="AHJ143" s="43"/>
      <c r="AHK143" s="43"/>
      <c r="AHL143" s="43"/>
      <c r="AHM143" s="43"/>
      <c r="AHN143" s="43"/>
      <c r="AHO143" s="43"/>
      <c r="AHP143" s="43"/>
      <c r="AHQ143" s="43"/>
      <c r="AHR143" s="43"/>
      <c r="AHS143" s="43"/>
      <c r="AHT143" s="43"/>
      <c r="AHU143" s="43"/>
      <c r="AHV143" s="43"/>
      <c r="AHW143" s="43"/>
      <c r="AHX143" s="43"/>
      <c r="AHY143" s="43"/>
      <c r="AHZ143" s="43"/>
      <c r="AIA143" s="43"/>
      <c r="AIB143" s="43"/>
      <c r="AIC143" s="43"/>
      <c r="AID143" s="43"/>
      <c r="AIE143" s="43"/>
      <c r="AIF143" s="43"/>
      <c r="AIG143" s="43"/>
      <c r="AIH143" s="43"/>
      <c r="AII143" s="43"/>
      <c r="AIJ143" s="43"/>
      <c r="AIK143" s="43"/>
      <c r="AIL143" s="43"/>
      <c r="AIM143" s="43"/>
      <c r="AIN143" s="43"/>
      <c r="AIO143" s="43"/>
      <c r="AIP143" s="43"/>
      <c r="AIQ143" s="43"/>
      <c r="AIR143" s="43"/>
      <c r="AIS143" s="43"/>
      <c r="AIT143" s="43"/>
      <c r="AIU143" s="43"/>
      <c r="AIV143" s="43"/>
      <c r="AIW143" s="43"/>
      <c r="AIX143" s="43"/>
      <c r="AIY143" s="43"/>
      <c r="AIZ143" s="43"/>
      <c r="AJA143" s="43"/>
      <c r="AJB143" s="43"/>
      <c r="AJC143" s="43"/>
      <c r="AJD143" s="43"/>
      <c r="AJE143" s="43"/>
      <c r="AJF143" s="43"/>
      <c r="AJG143" s="43"/>
      <c r="AJH143" s="43"/>
      <c r="AJI143" s="43"/>
      <c r="AJJ143" s="43"/>
      <c r="AJK143" s="43"/>
      <c r="AJL143" s="43"/>
      <c r="AJM143" s="43"/>
      <c r="AJN143" s="43"/>
      <c r="AJO143" s="43"/>
      <c r="AJP143" s="43"/>
      <c r="AJQ143" s="43"/>
      <c r="AJR143" s="43"/>
      <c r="AJS143" s="43"/>
      <c r="AJT143" s="43"/>
      <c r="AJU143" s="43"/>
      <c r="AJV143" s="43"/>
      <c r="AJW143" s="43"/>
      <c r="AJX143" s="43"/>
      <c r="AJY143" s="43"/>
      <c r="AJZ143" s="43"/>
      <c r="AKA143" s="43"/>
      <c r="AKB143" s="43"/>
      <c r="AKC143" s="43"/>
      <c r="AKD143" s="43"/>
      <c r="AKE143" s="43"/>
      <c r="AKF143" s="43"/>
      <c r="AKG143" s="43"/>
      <c r="AKH143" s="43"/>
      <c r="AKI143" s="43"/>
      <c r="AKJ143" s="43"/>
      <c r="AKK143" s="43"/>
      <c r="AKL143" s="43"/>
      <c r="AKM143" s="43"/>
      <c r="AKN143" s="43"/>
      <c r="AKO143" s="43"/>
      <c r="AKP143" s="43"/>
      <c r="AKQ143" s="43"/>
      <c r="AKR143" s="43"/>
      <c r="AKS143" s="43"/>
      <c r="AKT143" s="43"/>
      <c r="AKU143" s="43"/>
      <c r="AKV143" s="43"/>
      <c r="AKW143" s="43"/>
      <c r="AKX143" s="43"/>
      <c r="AKY143" s="43"/>
      <c r="AKZ143" s="43"/>
      <c r="ALA143" s="43"/>
      <c r="ALB143" s="43"/>
      <c r="ALC143" s="43"/>
      <c r="ALD143" s="43"/>
      <c r="ALE143" s="43"/>
      <c r="ALF143" s="43"/>
      <c r="ALG143" s="43"/>
      <c r="ALH143" s="43"/>
      <c r="ALI143" s="43"/>
      <c r="ALJ143" s="43"/>
      <c r="ALK143" s="43"/>
      <c r="ALL143" s="43"/>
      <c r="ALM143" s="43"/>
      <c r="ALN143" s="43"/>
      <c r="ALO143" s="43"/>
      <c r="ALP143" s="43"/>
      <c r="ALQ143" s="43"/>
      <c r="ALR143" s="43"/>
      <c r="ALS143" s="43"/>
      <c r="ALT143" s="43"/>
      <c r="ALU143" s="43"/>
      <c r="ALV143" s="43"/>
      <c r="ALW143" s="43"/>
      <c r="ALX143" s="43"/>
      <c r="ALY143" s="43"/>
      <c r="ALZ143" s="43"/>
      <c r="AMA143" s="43"/>
      <c r="AMB143" s="43"/>
      <c r="AMC143" s="43"/>
      <c r="AMD143" s="43"/>
      <c r="AME143" s="43"/>
      <c r="AMF143" s="43"/>
      <c r="AMG143" s="43"/>
      <c r="AMH143" s="43"/>
      <c r="AMI143" s="43"/>
      <c r="AMJ143" s="43"/>
      <c r="AMK143" s="43"/>
    </row>
    <row r="144" customFormat="false" ht="12.8" hidden="false" customHeight="false" outlineLevel="0" collapsed="false">
      <c r="A144" s="1" t="n">
        <v>143</v>
      </c>
      <c r="B144" s="1" t="s">
        <v>237</v>
      </c>
      <c r="C144" s="2" t="n">
        <v>13.5</v>
      </c>
      <c r="G144" s="3" t="n">
        <v>1</v>
      </c>
      <c r="H144" s="4" t="n">
        <v>13</v>
      </c>
      <c r="O144" s="4" t="n">
        <v>6</v>
      </c>
      <c r="P144" s="2" t="n">
        <v>3</v>
      </c>
      <c r="R144" s="2" t="n">
        <v>1</v>
      </c>
      <c r="W144" s="6" t="n">
        <v>1</v>
      </c>
      <c r="X144" s="1" t="n">
        <v>1</v>
      </c>
      <c r="Y144" s="1" t="n">
        <v>1</v>
      </c>
      <c r="Z144" s="1" t="n">
        <v>1</v>
      </c>
      <c r="AA144" s="7" t="n">
        <v>1</v>
      </c>
      <c r="AC144" s="8" t="s">
        <v>43</v>
      </c>
      <c r="AD144" s="6" t="n">
        <f aca="false">$C144+$D144*2+$E144*0.5+$F144+$G144*0.5</f>
        <v>14</v>
      </c>
      <c r="AE144" s="1" t="n">
        <f aca="false">$H144+$I144*3+$J144*0.5+$K144+$L144*0.5+$M144*0.1+$N144*0.2</f>
        <v>13</v>
      </c>
      <c r="AF144" s="1" t="n">
        <f aca="false">$AD144*$W144*$AA144-1.5*$AE144*$X144</f>
        <v>-5.5</v>
      </c>
      <c r="AG144" s="1" t="n">
        <f aca="false">$O144*$Y144-2*($P144*$Z144+R144)</f>
        <v>-2</v>
      </c>
      <c r="AH144" s="1" t="n">
        <f aca="false">IF($AG144&lt;0,$AG144*1.5,$AG144*3)</f>
        <v>-3</v>
      </c>
      <c r="AI144" s="1" t="n">
        <f aca="false">(Q144+S144+U144)*2-(T144+V144)*3</f>
        <v>0</v>
      </c>
      <c r="AJ144" s="7" t="n">
        <f aca="false">AF144+AH144+AI144</f>
        <v>-8.5</v>
      </c>
      <c r="AK144" s="9" t="n">
        <f aca="false">AJ144/(AD144+AE144*1.5+(O144+P144+R144+T144+V144)*3+(Q144+S144+U144)*2)</f>
        <v>-0.133858267716535</v>
      </c>
      <c r="AL144" s="1" t="str">
        <f aca="false">IF(AC144="","",IF(AC144="分","分",IF(AJ144=0,"分",IF(AC144="攻",IF(AJ144&gt;0,"一致","不一致"),IF(AJ144&gt;=0,"不一致","一致")))))</f>
        <v>一致</v>
      </c>
      <c r="AM144" s="10" t="n">
        <f aca="false">IF(AC144="","",ABS(AK144))</f>
        <v>0.133858267716535</v>
      </c>
      <c r="AN144" s="1" t="n">
        <f aca="false">AO144-AP144</f>
        <v>0</v>
      </c>
      <c r="AO144" s="1" t="n">
        <v>4</v>
      </c>
      <c r="AP144" s="1" t="n">
        <v>4</v>
      </c>
    </row>
    <row r="145" customFormat="false" ht="12.8" hidden="false" customHeight="false" outlineLevel="0" collapsed="false">
      <c r="A145" s="1" t="n">
        <v>144</v>
      </c>
      <c r="B145" s="1" t="n">
        <v>86</v>
      </c>
      <c r="C145" s="2" t="n">
        <v>26</v>
      </c>
      <c r="H145" s="4" t="n">
        <v>12</v>
      </c>
      <c r="O145" s="4" t="n">
        <v>3</v>
      </c>
      <c r="R145" s="2" t="n">
        <v>2</v>
      </c>
      <c r="S145" s="2" t="n">
        <v>1</v>
      </c>
      <c r="W145" s="6" t="n">
        <v>1</v>
      </c>
      <c r="X145" s="1" t="n">
        <v>1</v>
      </c>
      <c r="Y145" s="1" t="n">
        <v>1</v>
      </c>
      <c r="Z145" s="1" t="n">
        <v>1</v>
      </c>
      <c r="AA145" s="7" t="n">
        <v>1</v>
      </c>
      <c r="AC145" s="8" t="s">
        <v>45</v>
      </c>
      <c r="AD145" s="6" t="n">
        <f aca="false">$C145+$D145*2+$E145*0.5+$F145+$G145*0.5</f>
        <v>26</v>
      </c>
      <c r="AE145" s="1" t="n">
        <f aca="false">$H145+$I145*3+$J145*0.5+$K145+$L145*0.5+$M145*0.1+$N145*0.2</f>
        <v>12</v>
      </c>
      <c r="AF145" s="1" t="n">
        <f aca="false">$AD145*$W145*$AA145-1.5*$AE145*$X145</f>
        <v>8</v>
      </c>
      <c r="AG145" s="1" t="n">
        <f aca="false">$O145*$Y145-2*($P145*$Z145+R145)</f>
        <v>-1</v>
      </c>
      <c r="AH145" s="1" t="n">
        <f aca="false">IF($AG145&lt;0,$AG145*1.5,$AG145*3)</f>
        <v>-1.5</v>
      </c>
      <c r="AI145" s="1" t="n">
        <f aca="false">(Q145+S145+U145)*2-(T145+V145)*3</f>
        <v>2</v>
      </c>
      <c r="AJ145" s="7" t="n">
        <f aca="false">AF145+AH145+AI145</f>
        <v>8.5</v>
      </c>
      <c r="AK145" s="9" t="n">
        <f aca="false">AJ145/(AD145+AE145*1.5+(O145+P145+R145+T145+V145)*3+(Q145+S145+U145)*2)</f>
        <v>0.139344262295082</v>
      </c>
      <c r="AL145" s="1" t="str">
        <f aca="false">IF(AC145="","",IF(AC145="分","分",IF(AJ145=0,"分",IF(AC145="攻",IF(AJ145&gt;0,"一致","不一致"),IF(AJ145&gt;=0,"不一致","一致")))))</f>
        <v>一致</v>
      </c>
      <c r="AM145" s="10" t="n">
        <f aca="false">IF(AC145="","",ABS(AK145))</f>
        <v>0.139344262295082</v>
      </c>
      <c r="AN145" s="1" t="n">
        <f aca="false">AO145-AP145</f>
        <v>-1</v>
      </c>
      <c r="AO145" s="1" t="n">
        <v>2</v>
      </c>
      <c r="AP145" s="1" t="n">
        <v>3</v>
      </c>
    </row>
    <row r="146" customFormat="false" ht="12.8" hidden="false" customHeight="false" outlineLevel="0" collapsed="false">
      <c r="A146" s="1" t="n">
        <v>145</v>
      </c>
      <c r="B146" s="1" t="s">
        <v>238</v>
      </c>
      <c r="C146" s="2" t="n">
        <v>32</v>
      </c>
      <c r="H146" s="4" t="n">
        <v>7</v>
      </c>
      <c r="T146" s="2" t="n">
        <v>1</v>
      </c>
      <c r="W146" s="39" t="n">
        <v>0.5</v>
      </c>
      <c r="X146" s="37" t="n">
        <v>1.1</v>
      </c>
      <c r="Y146" s="1" t="n">
        <v>1</v>
      </c>
      <c r="Z146" s="1" t="n">
        <v>1</v>
      </c>
      <c r="AA146" s="7" t="n">
        <v>1</v>
      </c>
      <c r="AB146" s="38" t="s">
        <v>239</v>
      </c>
      <c r="AC146" s="8" t="s">
        <v>43</v>
      </c>
      <c r="AD146" s="6" t="n">
        <f aca="false">$C146+$D146*2+$E146*0.5+$F146+$G146*0.5</f>
        <v>32</v>
      </c>
      <c r="AE146" s="1" t="n">
        <f aca="false">$H146+$I146*3+$J146*0.5+$K146+$L146*0.5+$M146*0.1+$N146*0.2</f>
        <v>7</v>
      </c>
      <c r="AF146" s="1" t="n">
        <f aca="false">$AD146*$W146*$AA146-1.5*$AE146*$X146</f>
        <v>4.45</v>
      </c>
      <c r="AG146" s="1" t="n">
        <f aca="false">$O146*$Y146-2*($P146*$Z146+R146)</f>
        <v>0</v>
      </c>
      <c r="AH146" s="1" t="n">
        <f aca="false">IF($AG146&lt;0,$AG146*1.5,$AG146*3)</f>
        <v>0</v>
      </c>
      <c r="AI146" s="1" t="n">
        <f aca="false">(Q146+S146+U146)*2-(T146+V146)*3</f>
        <v>-3</v>
      </c>
      <c r="AJ146" s="7" t="n">
        <f aca="false">AF146+AH146+AI146</f>
        <v>1.45</v>
      </c>
      <c r="AK146" s="9" t="n">
        <f aca="false">AJ146/(AD146+AE146*1.5+(O146+P146+R146+T146+V146)*3+(Q146+S146+U146)*2)</f>
        <v>0.0318681318681319</v>
      </c>
      <c r="AL146" s="1" t="str">
        <f aca="false">IF(AC146="","",IF(AC146="分","分",IF(AJ146=0,"分",IF(AC146="攻",IF(AJ146&gt;0,"一致","不一致"),IF(AJ146&gt;=0,"不一致","一致")))))</f>
        <v>不一致</v>
      </c>
      <c r="AM146" s="10" t="n">
        <f aca="false">IF(AC146="","",ABS(AK146))</f>
        <v>0.0318681318681319</v>
      </c>
      <c r="AN146" s="1" t="n">
        <f aca="false">AO146-AP146</f>
        <v>-2</v>
      </c>
      <c r="AO146" s="1" t="n">
        <v>2</v>
      </c>
      <c r="AP146" s="1" t="n">
        <v>4</v>
      </c>
    </row>
    <row r="147" customFormat="false" ht="12.8" hidden="false" customHeight="false" outlineLevel="0" collapsed="false">
      <c r="A147" s="1" t="n">
        <v>146</v>
      </c>
      <c r="B147" s="1" t="s">
        <v>240</v>
      </c>
      <c r="C147" s="2" t="n">
        <v>23</v>
      </c>
      <c r="E147" s="2" t="n">
        <v>1</v>
      </c>
      <c r="H147" s="4" t="n">
        <v>13</v>
      </c>
      <c r="J147" s="2" t="n">
        <v>1</v>
      </c>
      <c r="M147" s="5" t="n">
        <v>12</v>
      </c>
      <c r="N147" s="3" t="n">
        <v>7</v>
      </c>
      <c r="O147" s="4" t="n">
        <v>9</v>
      </c>
      <c r="P147" s="2" t="n">
        <v>2</v>
      </c>
      <c r="R147" s="2" t="n">
        <v>1</v>
      </c>
      <c r="W147" s="6" t="n">
        <v>0.9</v>
      </c>
      <c r="X147" s="1" t="n">
        <v>1</v>
      </c>
      <c r="Y147" s="1" t="n">
        <v>1</v>
      </c>
      <c r="Z147" s="1" t="n">
        <v>1</v>
      </c>
      <c r="AA147" s="7" t="n">
        <v>0.75</v>
      </c>
      <c r="AB147" s="34" t="s">
        <v>241</v>
      </c>
      <c r="AC147" s="8" t="s">
        <v>45</v>
      </c>
      <c r="AD147" s="6" t="n">
        <f aca="false">$C147+$D147*2+$E147*0.5+$F147+$G147*0.5</f>
        <v>23.5</v>
      </c>
      <c r="AE147" s="1" t="n">
        <f aca="false">$H147+$I147*3+$J147*0.5+$K147+$L147*0.5+$M147*0.1+$N147*0.2</f>
        <v>16.1</v>
      </c>
      <c r="AF147" s="1" t="n">
        <f aca="false">$AD147*$W147*$AA147-1.5*$AE147*$X147</f>
        <v>-8.2875</v>
      </c>
      <c r="AG147" s="1" t="n">
        <f aca="false">$O147*$Y147-2*($P147*$Z147+R147)</f>
        <v>3</v>
      </c>
      <c r="AH147" s="1" t="n">
        <f aca="false">IF($AG147&lt;0,$AG147*1.5,$AG147*3)</f>
        <v>9</v>
      </c>
      <c r="AI147" s="1" t="n">
        <f aca="false">(Q147+S147+U147)*2-(T147+V147)*3</f>
        <v>0</v>
      </c>
      <c r="AJ147" s="7" t="n">
        <f aca="false">AF147+AH147+AI147</f>
        <v>0.712500000000002</v>
      </c>
      <c r="AK147" s="9" t="n">
        <f aca="false">AJ147/(AD147+AE147*1.5+(O147+P147+R147+T147+V147)*3+(Q147+S147+U147)*2)</f>
        <v>0.00851763299462047</v>
      </c>
      <c r="AL147" s="1" t="str">
        <f aca="false">IF(AC147="","",IF(AC147="分","分",IF(AJ147=0,"分",IF(AC147="攻",IF(AJ147&gt;0,"一致","不一致"),IF(AJ147&gt;=0,"不一致","一致")))))</f>
        <v>一致</v>
      </c>
      <c r="AM147" s="10" t="n">
        <f aca="false">IF(AC147="","",ABS(AK147))</f>
        <v>0.00851763299462047</v>
      </c>
      <c r="AN147" s="1" t="n">
        <f aca="false">AO147-AP147</f>
        <v>2</v>
      </c>
      <c r="AO147" s="1" t="n">
        <v>4</v>
      </c>
      <c r="AP147" s="1" t="n">
        <v>2</v>
      </c>
    </row>
    <row r="148" customFormat="false" ht="12.8" hidden="false" customHeight="false" outlineLevel="0" collapsed="false">
      <c r="A148" s="1" t="n">
        <v>147</v>
      </c>
      <c r="B148" s="1" t="n">
        <v>2</v>
      </c>
      <c r="C148" s="2" t="n">
        <v>10</v>
      </c>
      <c r="H148" s="4" t="n">
        <v>11</v>
      </c>
      <c r="W148" s="24" t="n">
        <v>1.1</v>
      </c>
      <c r="X148" s="37" t="n">
        <v>0.7</v>
      </c>
      <c r="Y148" s="1" t="n">
        <v>1</v>
      </c>
      <c r="Z148" s="1" t="n">
        <v>1</v>
      </c>
      <c r="AA148" s="7" t="n">
        <v>1</v>
      </c>
      <c r="AB148" s="38" t="s">
        <v>242</v>
      </c>
      <c r="AC148" s="8" t="s">
        <v>45</v>
      </c>
      <c r="AD148" s="6" t="n">
        <f aca="false">$C148+$D148*2+$E148*0.5+$F148+$G148*0.5</f>
        <v>10</v>
      </c>
      <c r="AE148" s="1" t="n">
        <f aca="false">$H148+$I148*3+$J148*0.5+$K148+$L148*0.5+$M148*0.1+$N148*0.2</f>
        <v>11</v>
      </c>
      <c r="AF148" s="1" t="n">
        <f aca="false">$AD148*$W148*$AA148-1.5*$AE148*$X148</f>
        <v>-0.549999999999999</v>
      </c>
      <c r="AG148" s="1" t="n">
        <f aca="false">$O148*$Y148-2*($P148*$Z148+R148)</f>
        <v>0</v>
      </c>
      <c r="AH148" s="1" t="n">
        <f aca="false">IF($AG148&lt;0,$AG148*1.5,$AG148*3)</f>
        <v>0</v>
      </c>
      <c r="AI148" s="1" t="n">
        <f aca="false">(Q148+S148+U148)*2-(T148+V148)*3</f>
        <v>0</v>
      </c>
      <c r="AJ148" s="7" t="n">
        <f aca="false">AF148+AH148+AI148</f>
        <v>-0.549999999999999</v>
      </c>
      <c r="AK148" s="9" t="n">
        <f aca="false">AJ148/(AD148+AE148*1.5+(O148+P148+R148+T148+V148)*3+(Q148+S148+U148)*2)</f>
        <v>-0.020754716981132</v>
      </c>
      <c r="AL148" s="1" t="str">
        <f aca="false">IF(AC148="","",IF(AC148="分","分",IF(AJ148=0,"分",IF(AC148="攻",IF(AJ148&gt;0,"一致","不一致"),IF(AJ148&gt;=0,"不一致","一致")))))</f>
        <v>不一致</v>
      </c>
      <c r="AM148" s="10" t="n">
        <f aca="false">IF(AC148="","",ABS(AK148))</f>
        <v>0.020754716981132</v>
      </c>
      <c r="AN148" s="1" t="n">
        <f aca="false">AO148-AP148</f>
        <v>-4</v>
      </c>
      <c r="AO148" s="1" t="n">
        <v>1</v>
      </c>
      <c r="AP148" s="1" t="n">
        <v>5</v>
      </c>
    </row>
    <row r="149" customFormat="false" ht="12.8" hidden="false" customHeight="false" outlineLevel="0" collapsed="false">
      <c r="A149" s="1" t="n">
        <v>148</v>
      </c>
      <c r="B149" s="1" t="s">
        <v>243</v>
      </c>
      <c r="C149" s="2" t="n">
        <v>26</v>
      </c>
      <c r="E149" s="2" t="n">
        <v>1</v>
      </c>
      <c r="H149" s="4" t="n">
        <v>12</v>
      </c>
      <c r="M149" s="5" t="n">
        <v>24</v>
      </c>
      <c r="N149" s="3" t="n">
        <v>12</v>
      </c>
      <c r="O149" s="4" t="n">
        <v>5</v>
      </c>
      <c r="W149" s="24" t="n">
        <v>0.8</v>
      </c>
      <c r="X149" s="1" t="n">
        <v>1.1</v>
      </c>
      <c r="Y149" s="1" t="n">
        <v>0.75</v>
      </c>
      <c r="Z149" s="1" t="n">
        <v>1</v>
      </c>
      <c r="AA149" s="7" t="n">
        <v>0.5</v>
      </c>
      <c r="AB149" s="20" t="s">
        <v>244</v>
      </c>
      <c r="AC149" s="8" t="s">
        <v>43</v>
      </c>
      <c r="AD149" s="6" t="n">
        <f aca="false">$C149+$D149*2+$E149*0.5+$F149+$G149*0.5</f>
        <v>26.5</v>
      </c>
      <c r="AE149" s="1" t="n">
        <f aca="false">$H149+$I149*3+$J149*0.5+$K149+$L149*0.5+$M149*0.1+$N149*0.2</f>
        <v>16.8</v>
      </c>
      <c r="AF149" s="1" t="n">
        <f aca="false">$AD149*$W149*$AA149-1.5*$AE149*$X149</f>
        <v>-17.12</v>
      </c>
      <c r="AG149" s="1" t="n">
        <f aca="false">$O149*$Y149-2*($P149*$Z149+R149)</f>
        <v>3.75</v>
      </c>
      <c r="AH149" s="1" t="n">
        <f aca="false">IF($AG149&lt;0,$AG149*1.5,$AG149*3)</f>
        <v>11.25</v>
      </c>
      <c r="AI149" s="1" t="n">
        <f aca="false">(Q149+S149+U149)*2-(T149+V149)*3</f>
        <v>0</v>
      </c>
      <c r="AJ149" s="7" t="n">
        <f aca="false">AF149+AH149+AI149</f>
        <v>-5.87</v>
      </c>
      <c r="AK149" s="9" t="n">
        <f aca="false">AJ149/(AD149+AE149*1.5+(O149+P149+R149+T149+V149)*3+(Q149+S149+U149)*2)</f>
        <v>-0.0880059970014993</v>
      </c>
      <c r="AL149" s="1" t="str">
        <f aca="false">IF(AC149="","",IF(AC149="分","分",IF(AJ149=0,"分",IF(AC149="攻",IF(AJ149&gt;0,"一致","不一致"),IF(AJ149&gt;=0,"不一致","一致")))))</f>
        <v>一致</v>
      </c>
      <c r="AM149" s="10" t="n">
        <f aca="false">IF(AC149="","",ABS(AK149))</f>
        <v>0.0880059970014993</v>
      </c>
      <c r="AN149" s="1" t="n">
        <f aca="false">AO149-AP149</f>
        <v>-2</v>
      </c>
      <c r="AO149" s="1" t="n">
        <v>2</v>
      </c>
      <c r="AP149" s="1" t="n">
        <v>4</v>
      </c>
    </row>
    <row r="150" customFormat="false" ht="12.8" hidden="false" customHeight="false" outlineLevel="0" collapsed="false">
      <c r="A150" s="1" t="n">
        <v>149</v>
      </c>
      <c r="B150" s="1" t="s">
        <v>245</v>
      </c>
      <c r="C150" s="2" t="n">
        <v>11</v>
      </c>
      <c r="G150" s="3" t="n">
        <v>2</v>
      </c>
      <c r="H150" s="4" t="n">
        <v>14</v>
      </c>
      <c r="R150" s="2" t="n">
        <v>3</v>
      </c>
      <c r="W150" s="6" t="n">
        <v>1</v>
      </c>
      <c r="X150" s="1" t="n">
        <v>0.8</v>
      </c>
      <c r="Y150" s="1" t="n">
        <v>1</v>
      </c>
      <c r="Z150" s="1" t="n">
        <v>1</v>
      </c>
      <c r="AA150" s="7" t="n">
        <v>1</v>
      </c>
      <c r="AB150" s="8" t="s">
        <v>246</v>
      </c>
      <c r="AC150" s="8" t="s">
        <v>43</v>
      </c>
      <c r="AD150" s="6" t="n">
        <f aca="false">$C150+$D150*2+$E150*0.5+$F150+$G150*0.5</f>
        <v>12</v>
      </c>
      <c r="AE150" s="1" t="n">
        <f aca="false">$H150+$I150*3+$J150*0.5+$K150+$L150*0.5+$M150*0.1+$N150*0.2</f>
        <v>14</v>
      </c>
      <c r="AF150" s="1" t="n">
        <f aca="false">$AD150*$W150*$AA150-1.5*$AE150*$X150</f>
        <v>-4.8</v>
      </c>
      <c r="AG150" s="1" t="n">
        <f aca="false">$O150*$Y150-2*($P150*$Z150+R150)</f>
        <v>-6</v>
      </c>
      <c r="AH150" s="1" t="n">
        <f aca="false">IF($AG150&lt;0,$AG150*1.5,$AG150*3)</f>
        <v>-9</v>
      </c>
      <c r="AI150" s="1" t="n">
        <f aca="false">(Q150+S150+U150)*2-(T150+V150)*3</f>
        <v>0</v>
      </c>
      <c r="AJ150" s="7" t="n">
        <f aca="false">AF150+AH150+AI150</f>
        <v>-13.8</v>
      </c>
      <c r="AK150" s="9" t="n">
        <f aca="false">AJ150/(AD150+AE150*1.5+(O150+P150+R150+T150+V150)*3+(Q150+S150+U150)*2)</f>
        <v>-0.328571428571429</v>
      </c>
      <c r="AL150" s="1" t="str">
        <f aca="false">IF(AC150="","",IF(AC150="分","分",IF(AJ150=0,"分",IF(AC150="攻",IF(AJ150&gt;0,"一致","不一致"),IF(AJ150&gt;=0,"不一致","一致")))))</f>
        <v>一致</v>
      </c>
      <c r="AM150" s="10" t="n">
        <f aca="false">IF(AC150="","",ABS(AK150))</f>
        <v>0.328571428571429</v>
      </c>
      <c r="AN150" s="1" t="n">
        <f aca="false">AO150-AP150</f>
        <v>2</v>
      </c>
      <c r="AO150" s="1" t="n">
        <v>4</v>
      </c>
      <c r="AP150" s="1" t="n">
        <v>2</v>
      </c>
    </row>
    <row r="151" customFormat="false" ht="12.8" hidden="false" customHeight="false" outlineLevel="0" collapsed="false">
      <c r="A151" s="1" t="n">
        <v>150</v>
      </c>
      <c r="B151" s="1" t="s">
        <v>247</v>
      </c>
      <c r="C151" s="2" t="n">
        <v>18</v>
      </c>
      <c r="G151" s="3" t="n">
        <v>1</v>
      </c>
      <c r="H151" s="4" t="n">
        <v>18</v>
      </c>
      <c r="Q151" s="2" t="n">
        <v>2</v>
      </c>
      <c r="W151" s="6" t="n">
        <v>0.8</v>
      </c>
      <c r="X151" s="1" t="n">
        <v>0.8</v>
      </c>
      <c r="Y151" s="1" t="n">
        <v>1</v>
      </c>
      <c r="Z151" s="1" t="n">
        <v>1</v>
      </c>
      <c r="AA151" s="7" t="n">
        <v>1</v>
      </c>
      <c r="AB151" s="8" t="s">
        <v>248</v>
      </c>
      <c r="AC151" s="8" t="s">
        <v>43</v>
      </c>
      <c r="AD151" s="6" t="n">
        <f aca="false">$C151+$D151*2+$E151*0.5+$F151+$G151*0.5</f>
        <v>18.5</v>
      </c>
      <c r="AE151" s="1" t="n">
        <f aca="false">$H151+$I151*3+$J151*0.5+$K151+$L151*0.5+$M151*0.1+$N151*0.2</f>
        <v>18</v>
      </c>
      <c r="AF151" s="1" t="n">
        <f aca="false">$AD151*$W151*$AA151-1.5*$AE151*$X151</f>
        <v>-6.8</v>
      </c>
      <c r="AG151" s="1" t="n">
        <f aca="false">$O151*$Y151-2*($P151*$Z151+R151)</f>
        <v>0</v>
      </c>
      <c r="AH151" s="1" t="n">
        <f aca="false">IF($AG151&lt;0,$AG151*1.5,$AG151*3)</f>
        <v>0</v>
      </c>
      <c r="AI151" s="1" t="n">
        <f aca="false">(Q151+S151+U151)*2-(T151+V151)*3</f>
        <v>4</v>
      </c>
      <c r="AJ151" s="7" t="n">
        <f aca="false">AF151+AH151+AI151</f>
        <v>-2.8</v>
      </c>
      <c r="AK151" s="9" t="n">
        <f aca="false">AJ151/(AD151+AE151*1.5+(O151+P151+R151+T151+V151)*3+(Q151+S151+U151)*2)</f>
        <v>-0.0565656565656566</v>
      </c>
      <c r="AL151" s="1" t="str">
        <f aca="false">IF(AC151="","",IF(AC151="分","分",IF(AJ151=0,"分",IF(AC151="攻",IF(AJ151&gt;0,"一致","不一致"),IF(AJ151&gt;=0,"不一致","一致")))))</f>
        <v>一致</v>
      </c>
      <c r="AM151" s="10" t="n">
        <f aca="false">IF(AC151="","",ABS(AK151))</f>
        <v>0.0565656565656566</v>
      </c>
      <c r="AN151" s="1" t="n">
        <f aca="false">AO151-AP151</f>
        <v>-1</v>
      </c>
      <c r="AO151" s="1" t="n">
        <v>2</v>
      </c>
      <c r="AP151" s="1" t="n">
        <v>3</v>
      </c>
    </row>
    <row r="152" customFormat="false" ht="12.8" hidden="false" customHeight="false" outlineLevel="0" collapsed="false">
      <c r="A152" s="1" t="n">
        <v>151</v>
      </c>
      <c r="B152" s="1" t="s">
        <v>249</v>
      </c>
      <c r="C152" s="2" t="n">
        <v>18</v>
      </c>
      <c r="H152" s="4" t="n">
        <v>17</v>
      </c>
      <c r="W152" s="6" t="n">
        <v>1</v>
      </c>
      <c r="X152" s="1" t="n">
        <v>1</v>
      </c>
      <c r="Y152" s="1" t="n">
        <v>1</v>
      </c>
      <c r="Z152" s="1" t="n">
        <v>1</v>
      </c>
      <c r="AA152" s="7" t="n">
        <v>1</v>
      </c>
      <c r="AB152" s="8" t="s">
        <v>250</v>
      </c>
      <c r="AC152" s="8" t="s">
        <v>43</v>
      </c>
      <c r="AD152" s="6" t="n">
        <f aca="false">$C152+$D152*2+$E152*0.5+$F152+$G152*0.5</f>
        <v>18</v>
      </c>
      <c r="AE152" s="1" t="n">
        <f aca="false">$H152+$I152*3+$J152*0.5+$K152+$L152*0.5+$M152*0.1+$N152*0.2</f>
        <v>17</v>
      </c>
      <c r="AF152" s="1" t="n">
        <f aca="false">$AD152*$W152*$AA152-1.5*$AE152*$X152</f>
        <v>-7.5</v>
      </c>
      <c r="AG152" s="1" t="n">
        <f aca="false">$O152*$Y152-2*($P152*$Z152+R152)</f>
        <v>0</v>
      </c>
      <c r="AH152" s="1" t="n">
        <f aca="false">IF($AG152&lt;0,$AG152*1.5,$AG152*3)</f>
        <v>0</v>
      </c>
      <c r="AI152" s="1" t="n">
        <f aca="false">(Q152+S152+U152)*2-(T152+V152)*3</f>
        <v>0</v>
      </c>
      <c r="AJ152" s="7" t="n">
        <f aca="false">AF152+AH152+AI152</f>
        <v>-7.5</v>
      </c>
      <c r="AK152" s="9" t="n">
        <f aca="false">AJ152/(AD152+AE152*1.5+(O152+P152+R152+T152+V152)*3+(Q152+S152+U152)*2)</f>
        <v>-0.172413793103448</v>
      </c>
      <c r="AL152" s="1" t="str">
        <f aca="false">IF(AC152="","",IF(AC152="分","分",IF(AJ152=0,"分",IF(AC152="攻",IF(AJ152&gt;0,"一致","不一致"),IF(AJ152&gt;=0,"不一致","一致")))))</f>
        <v>一致</v>
      </c>
      <c r="AM152" s="10" t="n">
        <f aca="false">IF(AC152="","",ABS(AK152))</f>
        <v>0.172413793103448</v>
      </c>
      <c r="AN152" s="1" t="n">
        <f aca="false">AO152-AP152</f>
        <v>-1</v>
      </c>
      <c r="AO152" s="1" t="n">
        <v>3</v>
      </c>
      <c r="AP152" s="1" t="n">
        <v>4</v>
      </c>
    </row>
    <row r="153" customFormat="false" ht="12.8" hidden="false" customHeight="false" outlineLevel="0" collapsed="false">
      <c r="A153" s="1" t="n">
        <v>152</v>
      </c>
      <c r="B153" s="1" t="n">
        <v>53</v>
      </c>
      <c r="C153" s="2" t="n">
        <v>17</v>
      </c>
      <c r="H153" s="4" t="n">
        <v>7.5</v>
      </c>
      <c r="O153" s="4" t="n">
        <v>2</v>
      </c>
      <c r="Q153" s="2" t="n">
        <v>2</v>
      </c>
      <c r="R153" s="2" t="n">
        <v>1</v>
      </c>
      <c r="W153" s="24" t="n">
        <v>0.5</v>
      </c>
      <c r="X153" s="1" t="n">
        <v>1.1</v>
      </c>
      <c r="Y153" s="44" t="n">
        <v>1.5</v>
      </c>
      <c r="Z153" s="1" t="n">
        <v>1</v>
      </c>
      <c r="AA153" s="7" t="n">
        <v>1</v>
      </c>
      <c r="AB153" s="8" t="s">
        <v>251</v>
      </c>
      <c r="AC153" s="8" t="s">
        <v>45</v>
      </c>
      <c r="AD153" s="6" t="n">
        <f aca="false">$C153+$D153*2+$E153*0.5+$F153+$G153*0.5</f>
        <v>17</v>
      </c>
      <c r="AE153" s="1" t="n">
        <f aca="false">$H153+$I153*3+$J153*0.5+$K153+$L153*0.5+$M153*0.1+$N153*0.2</f>
        <v>7.5</v>
      </c>
      <c r="AF153" s="1" t="n">
        <f aca="false">$AD153*$W153*$AA153-1.5*$AE153*$X153</f>
        <v>-3.875</v>
      </c>
      <c r="AG153" s="1" t="n">
        <f aca="false">$O153*$Y153-2*($P153*$Z153+R153)</f>
        <v>1</v>
      </c>
      <c r="AH153" s="1" t="n">
        <f aca="false">IF($AG153&lt;0,$AG153*1.5,$AG153*3)</f>
        <v>3</v>
      </c>
      <c r="AI153" s="1" t="n">
        <f aca="false">(Q153+S153+U153)*2-(T153+V153)*3</f>
        <v>4</v>
      </c>
      <c r="AJ153" s="7" t="n">
        <f aca="false">AF153+AH153+AI153</f>
        <v>3.125</v>
      </c>
      <c r="AK153" s="9" t="n">
        <f aca="false">AJ153/(AD153+AE153*1.5+(O153+P153+R153+T153+V153)*3+(Q153+S153+U153)*2)</f>
        <v>0.0757575757575757</v>
      </c>
      <c r="AL153" s="1" t="str">
        <f aca="false">IF(AC153="","",IF(AC153="分","分",IF(AJ153=0,"分",IF(AC153="攻",IF(AJ153&gt;0,"一致","不一致"),IF(AJ153&gt;=0,"不一致","一致")))))</f>
        <v>一致</v>
      </c>
      <c r="AM153" s="10" t="n">
        <f aca="false">IF(AC153="","",ABS(AK153))</f>
        <v>0.0757575757575757</v>
      </c>
      <c r="AN153" s="1" t="n">
        <f aca="false">AO153-AP153</f>
        <v>-2</v>
      </c>
      <c r="AO153" s="1" t="n">
        <v>2</v>
      </c>
      <c r="AP153" s="1" t="n">
        <v>4</v>
      </c>
    </row>
    <row r="154" customFormat="false" ht="12.8" hidden="false" customHeight="false" outlineLevel="0" collapsed="false">
      <c r="A154" s="1" t="n">
        <v>153</v>
      </c>
      <c r="B154" s="1" t="s">
        <v>252</v>
      </c>
      <c r="C154" s="2" t="n">
        <v>3.5</v>
      </c>
      <c r="E154" s="2" t="n">
        <v>1</v>
      </c>
      <c r="H154" s="4" t="n">
        <v>6</v>
      </c>
      <c r="O154" s="4" t="n">
        <v>5</v>
      </c>
      <c r="P154" s="2" t="n">
        <v>2</v>
      </c>
      <c r="W154" s="23" t="n">
        <v>1.1</v>
      </c>
      <c r="X154" s="1" t="n">
        <v>1</v>
      </c>
      <c r="Y154" s="1" t="n">
        <v>1</v>
      </c>
      <c r="Z154" s="1" t="n">
        <v>1</v>
      </c>
      <c r="AA154" s="7" t="n">
        <v>1</v>
      </c>
      <c r="AB154" s="8" t="s">
        <v>253</v>
      </c>
      <c r="AC154" s="8" t="s">
        <v>43</v>
      </c>
      <c r="AD154" s="6" t="n">
        <f aca="false">$C154+$D154*2+$E154*0.5+$F154+$G154*0.5</f>
        <v>4</v>
      </c>
      <c r="AE154" s="1" t="n">
        <f aca="false">$H154+$I154*3+$J154*0.5+$K154+$L154*0.5+$M154*0.1+$N154*0.2</f>
        <v>6</v>
      </c>
      <c r="AF154" s="1" t="n">
        <f aca="false">$AD154*$W154*$AA154-1.5*$AE154*$X154</f>
        <v>-4.6</v>
      </c>
      <c r="AG154" s="1" t="n">
        <f aca="false">$O154*$Y154-2*($P154*$Z154+R154)</f>
        <v>1</v>
      </c>
      <c r="AH154" s="1" t="n">
        <f aca="false">IF($AG154&lt;0,$AG154*1.5,$AG154*3)</f>
        <v>3</v>
      </c>
      <c r="AI154" s="1" t="n">
        <f aca="false">(Q154+S154+U154)*2-(T154+V154)*3</f>
        <v>0</v>
      </c>
      <c r="AJ154" s="7" t="n">
        <f aca="false">AF154+AH154+AI154</f>
        <v>-1.6</v>
      </c>
      <c r="AK154" s="9" t="n">
        <f aca="false">AJ154/(AD154+AE154*1.5+(O154+P154+R154+T154+V154)*3+(Q154+S154+U154)*2)</f>
        <v>-0.0470588235294118</v>
      </c>
      <c r="AL154" s="1" t="str">
        <f aca="false">IF(AC154="","",IF(AC154="分","分",IF(AJ154=0,"分",IF(AC154="攻",IF(AJ154&gt;0,"一致","不一致"),IF(AJ154&gt;=0,"不一致","一致")))))</f>
        <v>一致</v>
      </c>
      <c r="AM154" s="10" t="n">
        <f aca="false">IF(AC154="","",ABS(AK154))</f>
        <v>0.0470588235294118</v>
      </c>
      <c r="AN154" s="1" t="n">
        <f aca="false">AO154-AP154</f>
        <v>3</v>
      </c>
      <c r="AO154" s="1" t="n">
        <v>5</v>
      </c>
      <c r="AP154" s="1" t="n">
        <v>2</v>
      </c>
    </row>
    <row r="155" customFormat="false" ht="12.8" hidden="false" customHeight="false" outlineLevel="0" collapsed="false">
      <c r="A155" s="1" t="n">
        <v>154</v>
      </c>
      <c r="B155" s="1" t="s">
        <v>254</v>
      </c>
      <c r="C155" s="2" t="n">
        <v>16</v>
      </c>
      <c r="E155" s="2" t="n">
        <v>1</v>
      </c>
      <c r="F155" s="2" t="n">
        <v>1</v>
      </c>
      <c r="H155" s="4" t="n">
        <v>15</v>
      </c>
      <c r="O155" s="4" t="n">
        <v>9</v>
      </c>
      <c r="R155" s="2" t="n">
        <v>5</v>
      </c>
      <c r="W155" s="6" t="n">
        <v>1</v>
      </c>
      <c r="X155" s="1" t="n">
        <v>0.7</v>
      </c>
      <c r="Y155" s="1" t="n">
        <v>1</v>
      </c>
      <c r="Z155" s="1" t="n">
        <v>1</v>
      </c>
      <c r="AA155" s="7" t="n">
        <v>1</v>
      </c>
      <c r="AB155" s="40" t="s">
        <v>255</v>
      </c>
      <c r="AC155" s="8" t="s">
        <v>85</v>
      </c>
      <c r="AD155" s="6" t="n">
        <f aca="false">$C155+$D155*2+$E155*0.5+$F155+$G155*0.5</f>
        <v>17.5</v>
      </c>
      <c r="AE155" s="1" t="n">
        <f aca="false">$H155+$I155*3+$J155*0.5+$K155+$L155*0.5+$M155*0.1+$N155*0.2</f>
        <v>15</v>
      </c>
      <c r="AF155" s="1" t="n">
        <f aca="false">$AD155*$W155*$AA155-1.5*$AE155*$X155</f>
        <v>1.75</v>
      </c>
      <c r="AG155" s="1" t="n">
        <f aca="false">$O155*$Y155-2*($P155*$Z155+R155)</f>
        <v>-1</v>
      </c>
      <c r="AH155" s="1" t="n">
        <f aca="false">IF($AG155&lt;0,$AG155*1.5,$AG155*3)</f>
        <v>-1.5</v>
      </c>
      <c r="AI155" s="1" t="n">
        <f aca="false">(Q155+S155+U155)*2-(T155+V155)*3</f>
        <v>0</v>
      </c>
      <c r="AJ155" s="7" t="n">
        <f aca="false">AF155+AH155+AI155</f>
        <v>0.250000000000002</v>
      </c>
      <c r="AK155" s="9" t="n">
        <f aca="false">AJ155/(AD155+AE155*1.5+(O155+P155+R155+T155+V155)*3+(Q155+S155+U155)*2)</f>
        <v>0.0030487804878049</v>
      </c>
      <c r="AL155" s="1" t="str">
        <f aca="false">IF(AC155="","",IF(AC155="分","分",IF(AJ155=0,"分",IF(AC155="攻",IF(AJ155&gt;0,"一致","不一致"),IF(AJ155&gt;=0,"不一致","一致")))))</f>
        <v>分</v>
      </c>
      <c r="AM155" s="10" t="n">
        <f aca="false">IF(AC155="","",ABS(AK155))</f>
        <v>0.0030487804878049</v>
      </c>
      <c r="AN155" s="1" t="n">
        <f aca="false">AO155-AP155</f>
        <v>1</v>
      </c>
      <c r="AO155" s="1" t="n">
        <v>3</v>
      </c>
      <c r="AP155" s="1" t="n">
        <v>2</v>
      </c>
    </row>
    <row r="156" customFormat="false" ht="12.8" hidden="false" customHeight="false" outlineLevel="0" collapsed="false">
      <c r="A156" s="1" t="n">
        <v>155</v>
      </c>
      <c r="B156" s="1" t="s">
        <v>256</v>
      </c>
      <c r="C156" s="2" t="n">
        <v>20</v>
      </c>
      <c r="E156" s="2" t="n">
        <v>1</v>
      </c>
      <c r="F156" s="2" t="n">
        <v>1</v>
      </c>
      <c r="H156" s="4" t="n">
        <v>16</v>
      </c>
      <c r="W156" s="6" t="n">
        <v>1.1</v>
      </c>
      <c r="X156" s="1" t="n">
        <v>1</v>
      </c>
      <c r="Y156" s="1" t="n">
        <v>1</v>
      </c>
      <c r="Z156" s="1" t="n">
        <v>1</v>
      </c>
      <c r="AA156" s="7" t="n">
        <v>1</v>
      </c>
      <c r="AB156" s="8" t="s">
        <v>257</v>
      </c>
      <c r="AC156" s="8" t="s">
        <v>45</v>
      </c>
      <c r="AD156" s="6" t="n">
        <f aca="false">$C156+$D156*2+$E156*0.5+$F156+$G156*0.5</f>
        <v>21.5</v>
      </c>
      <c r="AE156" s="1" t="n">
        <f aca="false">$H156+$I156*3+$J156*0.5+$K156+$L156*0.5+$M156*0.1+$N156*0.2</f>
        <v>16</v>
      </c>
      <c r="AF156" s="1" t="n">
        <f aca="false">$AD156*$W156*$AA156-1.5*$AE156*$X156</f>
        <v>-0.349999999999998</v>
      </c>
      <c r="AG156" s="1" t="n">
        <f aca="false">$O156*$Y156-2*($P156*$Z156+R156)</f>
        <v>0</v>
      </c>
      <c r="AH156" s="1" t="n">
        <f aca="false">IF($AG156&lt;0,$AG156*1.5,$AG156*3)</f>
        <v>0</v>
      </c>
      <c r="AI156" s="1" t="n">
        <f aca="false">(Q156+S156+U156)*2-(T156+V156)*3</f>
        <v>0</v>
      </c>
      <c r="AJ156" s="7" t="n">
        <f aca="false">AF156+AH156+AI156</f>
        <v>-0.349999999999998</v>
      </c>
      <c r="AK156" s="9" t="n">
        <f aca="false">AJ156/(AD156+AE156*1.5+(O156+P156+R156+T156+V156)*3+(Q156+S156+U156)*2)</f>
        <v>-0.00769230769230765</v>
      </c>
      <c r="AL156" s="1" t="str">
        <f aca="false">IF(AC156="","",IF(AC156="分","分",IF(AJ156=0,"分",IF(AC156="攻",IF(AJ156&gt;0,"一致","不一致"),IF(AJ156&gt;=0,"不一致","一致")))))</f>
        <v>不一致</v>
      </c>
      <c r="AM156" s="10" t="n">
        <f aca="false">IF(AC156="","",ABS(AK156))</f>
        <v>0.00769230769230765</v>
      </c>
      <c r="AN156" s="1" t="n">
        <f aca="false">AO156-AP156</f>
        <v>1</v>
      </c>
      <c r="AO156" s="1" t="n">
        <v>4</v>
      </c>
      <c r="AP156" s="1" t="n">
        <v>3</v>
      </c>
    </row>
    <row r="157" customFormat="false" ht="12.8" hidden="false" customHeight="false" outlineLevel="0" collapsed="false">
      <c r="A157" s="1" t="n">
        <v>156</v>
      </c>
      <c r="B157" s="1" t="s">
        <v>258</v>
      </c>
      <c r="C157" s="2" t="n">
        <v>9</v>
      </c>
      <c r="D157" s="2" t="n">
        <v>1</v>
      </c>
      <c r="E157" s="2" t="n">
        <v>1</v>
      </c>
      <c r="H157" s="4" t="n">
        <v>7.5</v>
      </c>
      <c r="I157" s="2" t="n">
        <v>1</v>
      </c>
      <c r="O157" s="4" t="n">
        <v>2</v>
      </c>
      <c r="W157" s="6" t="n">
        <v>1.1</v>
      </c>
      <c r="X157" s="1" t="n">
        <v>1</v>
      </c>
      <c r="Y157" s="1" t="n">
        <v>1</v>
      </c>
      <c r="Z157" s="1" t="n">
        <v>1</v>
      </c>
      <c r="AA157" s="7" t="n">
        <v>1</v>
      </c>
      <c r="AB157" s="8" t="s">
        <v>259</v>
      </c>
      <c r="AC157" s="8" t="s">
        <v>45</v>
      </c>
      <c r="AD157" s="6" t="n">
        <f aca="false">$C157+$D157*2+$E157*0.5+$F157+$G157*0.5</f>
        <v>11.5</v>
      </c>
      <c r="AE157" s="1" t="n">
        <f aca="false">$H157+$I157*3+$J157*0.5+$K157+$L157*0.5+$M157*0.1+$N157*0.2</f>
        <v>10.5</v>
      </c>
      <c r="AF157" s="1" t="n">
        <f aca="false">$AD157*$W157*$AA157-1.5*$AE157*$X157</f>
        <v>-3.1</v>
      </c>
      <c r="AG157" s="1" t="n">
        <f aca="false">$O157*$Y157-2*($P157*$Z157+R157)</f>
        <v>2</v>
      </c>
      <c r="AH157" s="1" t="n">
        <f aca="false">IF($AG157&lt;0,$AG157*1.5,$AG157*3)</f>
        <v>6</v>
      </c>
      <c r="AI157" s="1" t="n">
        <f aca="false">(Q157+S157+U157)*2-(T157+V157)*3</f>
        <v>0</v>
      </c>
      <c r="AJ157" s="7" t="n">
        <f aca="false">AF157+AH157+AI157</f>
        <v>2.9</v>
      </c>
      <c r="AK157" s="9" t="n">
        <f aca="false">AJ157/(AD157+AE157*1.5+(O157+P157+R157+T157+V157)*3+(Q157+S157+U157)*2)</f>
        <v>0.087218045112782</v>
      </c>
      <c r="AL157" s="1" t="str">
        <f aca="false">IF(AC157="","",IF(AC157="分","分",IF(AJ157=0,"分",IF(AC157="攻",IF(AJ157&gt;0,"一致","不一致"),IF(AJ157&gt;=0,"不一致","一致")))))</f>
        <v>一致</v>
      </c>
      <c r="AM157" s="10" t="n">
        <f aca="false">IF(AC157="","",ABS(AK157))</f>
        <v>0.087218045112782</v>
      </c>
      <c r="AN157" s="1" t="n">
        <f aca="false">AO157-AP157</f>
        <v>0</v>
      </c>
      <c r="AO157" s="1" t="n">
        <v>4</v>
      </c>
      <c r="AP157" s="1" t="n">
        <v>4</v>
      </c>
    </row>
    <row r="158" customFormat="false" ht="12.8" hidden="false" customHeight="false" outlineLevel="0" collapsed="false">
      <c r="A158" s="1" t="n">
        <v>157</v>
      </c>
      <c r="B158" s="1" t="s">
        <v>260</v>
      </c>
      <c r="C158" s="2" t="n">
        <v>11</v>
      </c>
      <c r="H158" s="4" t="n">
        <v>6</v>
      </c>
      <c r="O158" s="4" t="n">
        <v>6</v>
      </c>
      <c r="P158" s="2" t="n">
        <v>5</v>
      </c>
      <c r="Q158" s="2" t="n">
        <v>1</v>
      </c>
      <c r="R158" s="2" t="n">
        <v>1</v>
      </c>
      <c r="W158" s="6" t="n">
        <v>1</v>
      </c>
      <c r="X158" s="1" t="n">
        <v>1</v>
      </c>
      <c r="Y158" s="1" t="n">
        <v>1</v>
      </c>
      <c r="Z158" s="1" t="n">
        <v>1</v>
      </c>
      <c r="AA158" s="7" t="n">
        <v>1</v>
      </c>
      <c r="AC158" s="8" t="s">
        <v>43</v>
      </c>
      <c r="AD158" s="6" t="n">
        <f aca="false">$C158+$D158*2+$E158*0.5+$F158+$G158*0.5</f>
        <v>11</v>
      </c>
      <c r="AE158" s="1" t="n">
        <f aca="false">$H158+$I158*3+$J158*0.5+$K158+$L158*0.5+$M158*0.1+$N158*0.2</f>
        <v>6</v>
      </c>
      <c r="AF158" s="1" t="n">
        <f aca="false">$AD158*$W158*$AA158-1.5*$AE158*$X158</f>
        <v>2</v>
      </c>
      <c r="AG158" s="1" t="n">
        <f aca="false">$O158*$Y158-2*($P158*$Z158+R158)</f>
        <v>-6</v>
      </c>
      <c r="AH158" s="1" t="n">
        <f aca="false">IF($AG158&lt;0,$AG158*1.5,$AG158*3)</f>
        <v>-9</v>
      </c>
      <c r="AI158" s="1" t="n">
        <f aca="false">(Q158+S158+U158)*2-(T158+V158)*3</f>
        <v>2</v>
      </c>
      <c r="AJ158" s="7" t="n">
        <f aca="false">AF158+AH158+AI158</f>
        <v>-5</v>
      </c>
      <c r="AK158" s="9" t="n">
        <f aca="false">AJ158/(AD158+AE158*1.5+(O158+P158+R158+T158+V158)*3+(Q158+S158+U158)*2)</f>
        <v>-0.0862068965517241</v>
      </c>
      <c r="AL158" s="1" t="str">
        <f aca="false">IF(AC158="","",IF(AC158="分","分",IF(AJ158=0,"分",IF(AC158="攻",IF(AJ158&gt;0,"一致","不一致"),IF(AJ158&gt;=0,"不一致","一致")))))</f>
        <v>一致</v>
      </c>
      <c r="AM158" s="10" t="n">
        <f aca="false">IF(AC158="","",ABS(AK158))</f>
        <v>0.0862068965517241</v>
      </c>
      <c r="AN158" s="1" t="n">
        <f aca="false">AO158-AP158</f>
        <v>1</v>
      </c>
      <c r="AO158" s="1" t="n">
        <v>4</v>
      </c>
      <c r="AP158" s="1" t="n">
        <v>3</v>
      </c>
    </row>
    <row r="159" customFormat="false" ht="12.8" hidden="false" customHeight="false" outlineLevel="0" collapsed="false">
      <c r="A159" s="1" t="n">
        <v>158</v>
      </c>
      <c r="B159" s="1" t="s">
        <v>261</v>
      </c>
      <c r="C159" s="2" t="n">
        <v>12</v>
      </c>
      <c r="E159" s="2" t="n">
        <v>1</v>
      </c>
      <c r="F159" s="2" t="n">
        <v>1</v>
      </c>
      <c r="G159" s="3" t="n">
        <v>1</v>
      </c>
      <c r="H159" s="4" t="n">
        <v>9</v>
      </c>
      <c r="M159" s="5" t="n">
        <v>16</v>
      </c>
      <c r="O159" s="4" t="n">
        <v>6</v>
      </c>
      <c r="P159" s="2" t="n">
        <v>6</v>
      </c>
      <c r="R159" s="2" t="n">
        <v>3</v>
      </c>
      <c r="S159" s="2" t="n">
        <v>1</v>
      </c>
      <c r="W159" s="6" t="n">
        <v>1.1</v>
      </c>
      <c r="X159" s="1" t="n">
        <v>1</v>
      </c>
      <c r="Y159" s="1" t="n">
        <v>1</v>
      </c>
      <c r="Z159" s="1" t="n">
        <v>1</v>
      </c>
      <c r="AA159" s="7" t="n">
        <v>1</v>
      </c>
      <c r="AC159" s="8" t="s">
        <v>43</v>
      </c>
      <c r="AD159" s="6" t="n">
        <f aca="false">$C159+$D159*2+$E159*0.5+$F159+$G159*0.5</f>
        <v>14</v>
      </c>
      <c r="AE159" s="1" t="n">
        <f aca="false">$H159+$I159*3+$J159*0.5+$K159+$L159*0.5+$M159*0.1+$N159*0.2</f>
        <v>10.6</v>
      </c>
      <c r="AF159" s="1" t="n">
        <f aca="false">$AD159*$W159*$AA159-1.5*$AE159*$X159</f>
        <v>-0.499999999999996</v>
      </c>
      <c r="AG159" s="1" t="n">
        <f aca="false">$O159*$Y159-2*($P159*$Z159+R159)</f>
        <v>-12</v>
      </c>
      <c r="AH159" s="1" t="n">
        <f aca="false">IF($AG159&lt;0,$AG159*1.5,$AG159*3)</f>
        <v>-18</v>
      </c>
      <c r="AI159" s="1" t="n">
        <f aca="false">(Q159+S159+U159)*2-(T159+V159)*3</f>
        <v>2</v>
      </c>
      <c r="AJ159" s="7" t="n">
        <f aca="false">AF159+AH159+AI159</f>
        <v>-16.5</v>
      </c>
      <c r="AK159" s="9" t="n">
        <f aca="false">AJ159/(AD159+AE159*1.5+(O159+P159+R159+T159+V159)*3+(Q159+S159+U159)*2)</f>
        <v>-0.214564369310793</v>
      </c>
      <c r="AL159" s="1" t="str">
        <f aca="false">IF(AC159="","",IF(AC159="分","分",IF(AJ159=0,"分",IF(AC159="攻",IF(AJ159&gt;0,"一致","不一致"),IF(AJ159&gt;=0,"不一致","一致")))))</f>
        <v>一致</v>
      </c>
      <c r="AM159" s="10" t="n">
        <f aca="false">IF(AC159="","",ABS(AK159))</f>
        <v>0.214564369310793</v>
      </c>
      <c r="AN159" s="1" t="n">
        <f aca="false">AO159-AP159</f>
        <v>2</v>
      </c>
      <c r="AO159" s="1" t="n">
        <v>5</v>
      </c>
      <c r="AP159" s="1" t="n">
        <v>3</v>
      </c>
    </row>
    <row r="160" customFormat="false" ht="12.8" hidden="false" customHeight="false" outlineLevel="0" collapsed="false">
      <c r="A160" s="1" t="n">
        <v>159</v>
      </c>
      <c r="B160" s="1" t="s">
        <v>262</v>
      </c>
      <c r="C160" s="2" t="n">
        <v>22</v>
      </c>
      <c r="E160" s="2" t="n">
        <v>2</v>
      </c>
      <c r="G160" s="3" t="n">
        <v>3</v>
      </c>
      <c r="H160" s="4" t="n">
        <v>26</v>
      </c>
      <c r="J160" s="2" t="n">
        <v>1</v>
      </c>
      <c r="O160" s="4" t="n">
        <v>5</v>
      </c>
      <c r="R160" s="2" t="n">
        <v>1</v>
      </c>
      <c r="W160" s="6" t="n">
        <v>1.2</v>
      </c>
      <c r="X160" s="1" t="n">
        <v>0.9</v>
      </c>
      <c r="Y160" s="1" t="n">
        <v>1</v>
      </c>
      <c r="Z160" s="1" t="n">
        <v>1</v>
      </c>
      <c r="AA160" s="7" t="n">
        <v>1</v>
      </c>
      <c r="AB160" s="8" t="s">
        <v>263</v>
      </c>
      <c r="AC160" s="8" t="s">
        <v>45</v>
      </c>
      <c r="AD160" s="6" t="n">
        <f aca="false">$C160+$D160*2+$E160*0.5+$F160+$G160*0.5</f>
        <v>24.5</v>
      </c>
      <c r="AE160" s="1" t="n">
        <f aca="false">$H160+$I160*3+$J160*0.5+$K160+$L160*0.5+$M160*0.1+$N160*0.2</f>
        <v>26.5</v>
      </c>
      <c r="AF160" s="1" t="n">
        <f aca="false">$AD160*$W160*$AA160-1.5*$AE160*$X160</f>
        <v>-6.375</v>
      </c>
      <c r="AG160" s="1" t="n">
        <f aca="false">$O160*$Y160-2*($P160*$Z160+R160)</f>
        <v>3</v>
      </c>
      <c r="AH160" s="1" t="n">
        <f aca="false">IF($AG160&lt;0,$AG160*1.5,$AG160*3)</f>
        <v>9</v>
      </c>
      <c r="AI160" s="1" t="n">
        <f aca="false">(Q160+S160+U160)*2-(T160+V160)*3</f>
        <v>0</v>
      </c>
      <c r="AJ160" s="7" t="n">
        <f aca="false">AF160+AH160+AI160</f>
        <v>2.625</v>
      </c>
      <c r="AK160" s="9" t="n">
        <f aca="false">AJ160/(AD160+AE160*1.5+(O160+P160+R160+T160+V160)*3+(Q160+S160+U160)*2)</f>
        <v>0.0319148936170213</v>
      </c>
      <c r="AL160" s="1" t="str">
        <f aca="false">IF(AC160="","",IF(AC160="分","分",IF(AJ160=0,"分",IF(AC160="攻",IF(AJ160&gt;0,"一致","不一致"),IF(AJ160&gt;=0,"不一致","一致")))))</f>
        <v>一致</v>
      </c>
      <c r="AM160" s="10" t="n">
        <f aca="false">IF(AC160="","",ABS(AK160))</f>
        <v>0.0319148936170213</v>
      </c>
      <c r="AN160" s="1" t="n">
        <f aca="false">AO160-AP160</f>
        <v>0</v>
      </c>
      <c r="AO160" s="1" t="n">
        <v>3</v>
      </c>
      <c r="AP160" s="1" t="n">
        <v>3</v>
      </c>
    </row>
    <row r="161" customFormat="false" ht="12.8" hidden="false" customHeight="false" outlineLevel="0" collapsed="false">
      <c r="A161" s="1" t="n">
        <v>160</v>
      </c>
      <c r="B161" s="1" t="s">
        <v>264</v>
      </c>
      <c r="C161" s="2" t="n">
        <v>37</v>
      </c>
      <c r="H161" s="4" t="n">
        <v>20</v>
      </c>
      <c r="J161" s="2" t="n">
        <v>1</v>
      </c>
      <c r="L161" s="5" t="n">
        <v>4</v>
      </c>
      <c r="O161" s="4" t="n">
        <v>6</v>
      </c>
      <c r="P161" s="2" t="n">
        <v>2</v>
      </c>
      <c r="Q161" s="2" t="n">
        <v>1</v>
      </c>
      <c r="R161" s="2" t="n">
        <v>3</v>
      </c>
      <c r="W161" s="6" t="n">
        <v>0.9</v>
      </c>
      <c r="X161" s="1" t="n">
        <v>1</v>
      </c>
      <c r="Y161" s="1" t="n">
        <v>0.75</v>
      </c>
      <c r="Z161" s="1" t="n">
        <v>1</v>
      </c>
      <c r="AA161" s="7" t="n">
        <v>0.75</v>
      </c>
      <c r="AB161" s="35" t="s">
        <v>135</v>
      </c>
      <c r="AC161" s="8" t="s">
        <v>43</v>
      </c>
      <c r="AD161" s="6" t="n">
        <f aca="false">$C161+$D161*2+$E161*0.5+$F161+$G161*0.5</f>
        <v>37</v>
      </c>
      <c r="AE161" s="1" t="n">
        <f aca="false">$H161+$I161*3+$J161*0.5+$K161+$L161*0.5+$M161*0.1+$N161*0.2</f>
        <v>22.5</v>
      </c>
      <c r="AF161" s="1" t="n">
        <f aca="false">$AD161*$W161*$AA161-1.5*$AE161*$X161</f>
        <v>-8.775</v>
      </c>
      <c r="AG161" s="1" t="n">
        <f aca="false">$O161*$Y161-2*($P161*$Z161+R161)</f>
        <v>-5.5</v>
      </c>
      <c r="AH161" s="1" t="n">
        <f aca="false">IF($AG161&lt;0,$AG161*1.5,$AG161*3)</f>
        <v>-8.25</v>
      </c>
      <c r="AI161" s="1" t="n">
        <f aca="false">(Q161+S161+U161)*2-(T161+V161)*3</f>
        <v>2</v>
      </c>
      <c r="AJ161" s="7" t="n">
        <f aca="false">AF161+AH161+AI161</f>
        <v>-15.025</v>
      </c>
      <c r="AK161" s="9" t="n">
        <f aca="false">AJ161/(AD161+AE161*1.5+(O161+P161+R161+T161+V161)*3+(Q161+S161+U161)*2)</f>
        <v>-0.142080378250591</v>
      </c>
      <c r="AL161" s="1" t="str">
        <f aca="false">IF(AC161="","",IF(AC161="分","分",IF(AJ161=0,"分",IF(AC161="攻",IF(AJ161&gt;0,"一致","不一致"),IF(AJ161&gt;=0,"不一致","一致")))))</f>
        <v>一致</v>
      </c>
      <c r="AM161" s="10" t="n">
        <f aca="false">IF(AC161="","",ABS(AK161))</f>
        <v>0.142080378250591</v>
      </c>
      <c r="AN161" s="1" t="n">
        <f aca="false">AO161-AP161</f>
        <v>0</v>
      </c>
      <c r="AO161" s="1" t="n">
        <v>3</v>
      </c>
      <c r="AP161" s="1" t="n">
        <v>3</v>
      </c>
    </row>
    <row r="162" customFormat="false" ht="12.8" hidden="false" customHeight="false" outlineLevel="0" collapsed="false">
      <c r="A162" s="1" t="n">
        <v>161</v>
      </c>
      <c r="B162" s="1" t="s">
        <v>265</v>
      </c>
      <c r="C162" s="2" t="n">
        <v>12</v>
      </c>
      <c r="E162" s="2" t="n">
        <v>1</v>
      </c>
      <c r="H162" s="4" t="n">
        <v>10</v>
      </c>
      <c r="O162" s="4" t="n">
        <v>10</v>
      </c>
      <c r="R162" s="2" t="n">
        <v>4</v>
      </c>
      <c r="W162" s="6" t="n">
        <v>1</v>
      </c>
      <c r="X162" s="1" t="n">
        <v>0.9</v>
      </c>
      <c r="Y162" s="1" t="n">
        <v>1</v>
      </c>
      <c r="Z162" s="1" t="n">
        <v>1</v>
      </c>
      <c r="AA162" s="7" t="n">
        <v>1</v>
      </c>
      <c r="AC162" s="8" t="s">
        <v>43</v>
      </c>
      <c r="AD162" s="6" t="n">
        <f aca="false">$C162+$D162*2+$E162*0.5+$F162+$G162*0.5</f>
        <v>12.5</v>
      </c>
      <c r="AE162" s="1" t="n">
        <f aca="false">$H162+$I162*3+$J162*0.5+$K162+$L162*0.5+$M162*0.1+$N162*0.2</f>
        <v>10</v>
      </c>
      <c r="AF162" s="1" t="n">
        <f aca="false">$AD162*$W162*$AA162-1.5*$AE162*$X162</f>
        <v>-1</v>
      </c>
      <c r="AG162" s="1" t="n">
        <f aca="false">$O162*$Y162-2*($P162*$Z162+R162)</f>
        <v>2</v>
      </c>
      <c r="AH162" s="1" t="n">
        <f aca="false">IF($AG162&lt;0,$AG162*1.5,$AG162*3)</f>
        <v>6</v>
      </c>
      <c r="AI162" s="1" t="n">
        <f aca="false">(Q162+S162+U162)*2-(T162+V162)*3</f>
        <v>0</v>
      </c>
      <c r="AJ162" s="7" t="n">
        <f aca="false">AF162+AH162+AI162</f>
        <v>5</v>
      </c>
      <c r="AK162" s="9" t="n">
        <f aca="false">AJ162/(AD162+AE162*1.5+(O162+P162+R162+T162+V162)*3+(Q162+S162+U162)*2)</f>
        <v>0.0719424460431655</v>
      </c>
      <c r="AL162" s="1" t="str">
        <f aca="false">IF(AC162="","",IF(AC162="分","分",IF(AJ162=0,"分",IF(AC162="攻",IF(AJ162&gt;0,"一致","不一致"),IF(AJ162&gt;=0,"不一致","一致")))))</f>
        <v>不一致</v>
      </c>
      <c r="AM162" s="10" t="n">
        <f aca="false">IF(AC162="","",ABS(AK162))</f>
        <v>0.0719424460431655</v>
      </c>
      <c r="AN162" s="1" t="n">
        <f aca="false">AO162-AP162</f>
        <v>2</v>
      </c>
      <c r="AO162" s="1" t="n">
        <v>4</v>
      </c>
      <c r="AP162" s="1" t="n">
        <v>2</v>
      </c>
    </row>
    <row r="163" customFormat="false" ht="12.8" hidden="false" customHeight="false" outlineLevel="0" collapsed="false">
      <c r="A163" s="1" t="n">
        <v>162</v>
      </c>
      <c r="B163" s="1" t="s">
        <v>266</v>
      </c>
      <c r="C163" s="2" t="n">
        <v>20</v>
      </c>
      <c r="E163" s="2" t="n">
        <v>2</v>
      </c>
      <c r="H163" s="4" t="n">
        <v>12</v>
      </c>
      <c r="J163" s="2" t="n">
        <v>1</v>
      </c>
      <c r="O163" s="4" t="n">
        <v>10</v>
      </c>
      <c r="P163" s="2" t="n">
        <v>3</v>
      </c>
      <c r="R163" s="2" t="n">
        <v>3</v>
      </c>
      <c r="W163" s="6" t="n">
        <v>0.9</v>
      </c>
      <c r="X163" s="1" t="n">
        <v>1</v>
      </c>
      <c r="Y163" s="1" t="n">
        <v>1</v>
      </c>
      <c r="Z163" s="1" t="n">
        <v>1</v>
      </c>
      <c r="AA163" s="7" t="n">
        <v>1</v>
      </c>
      <c r="AC163" s="8" t="s">
        <v>43</v>
      </c>
      <c r="AD163" s="6" t="n">
        <f aca="false">$C163+$D163*2+$E163*0.5+$F163+$G163*0.5</f>
        <v>21</v>
      </c>
      <c r="AE163" s="1" t="n">
        <f aca="false">$H163+$I163*3+$J163*0.5+$K163+$L163*0.5+$M163*0.1+$N163*0.2</f>
        <v>12.5</v>
      </c>
      <c r="AF163" s="1" t="n">
        <f aca="false">$AD163*$W163*$AA163-1.5*$AE163*$X163</f>
        <v>0.150000000000002</v>
      </c>
      <c r="AG163" s="1" t="n">
        <f aca="false">$O163*$Y163-2*($P163*$Z163+R163)</f>
        <v>-2</v>
      </c>
      <c r="AH163" s="1" t="n">
        <f aca="false">IF($AG163&lt;0,$AG163*1.5,$AG163*3)</f>
        <v>-3</v>
      </c>
      <c r="AI163" s="1" t="n">
        <f aca="false">(Q163+S163+U163)*2-(T163+V163)*3</f>
        <v>0</v>
      </c>
      <c r="AJ163" s="7" t="n">
        <f aca="false">AF163+AH163+AI163</f>
        <v>-2.85</v>
      </c>
      <c r="AK163" s="9" t="n">
        <f aca="false">AJ163/(AD163+AE163*1.5+(O163+P163+R163+T163+V163)*3+(Q163+S163+U163)*2)</f>
        <v>-0.0324786324786325</v>
      </c>
      <c r="AL163" s="1" t="str">
        <f aca="false">IF(AC163="","",IF(AC163="分","分",IF(AJ163=0,"分",IF(AC163="攻",IF(AJ163&gt;0,"一致","不一致"),IF(AJ163&gt;=0,"不一致","一致")))))</f>
        <v>一致</v>
      </c>
      <c r="AM163" s="10" t="n">
        <f aca="false">IF(AC163="","",ABS(AK163))</f>
        <v>0.0324786324786325</v>
      </c>
      <c r="AN163" s="1" t="n">
        <f aca="false">AO163-AP163</f>
        <v>2</v>
      </c>
      <c r="AO163" s="1" t="n">
        <v>4</v>
      </c>
      <c r="AP163" s="1" t="n">
        <v>2</v>
      </c>
    </row>
    <row r="164" customFormat="false" ht="12.8" hidden="false" customHeight="false" outlineLevel="0" collapsed="false">
      <c r="A164" s="1" t="n">
        <v>163</v>
      </c>
      <c r="B164" s="1" t="s">
        <v>267</v>
      </c>
      <c r="C164" s="2" t="n">
        <v>24</v>
      </c>
      <c r="H164" s="4" t="n">
        <v>11</v>
      </c>
      <c r="W164" s="39" t="n">
        <v>0.7</v>
      </c>
      <c r="X164" s="1" t="n">
        <v>1</v>
      </c>
      <c r="Y164" s="1" t="n">
        <v>1</v>
      </c>
      <c r="Z164" s="1" t="n">
        <v>1</v>
      </c>
      <c r="AA164" s="7" t="n">
        <v>1</v>
      </c>
      <c r="AB164" s="8" t="s">
        <v>268</v>
      </c>
      <c r="AC164" s="8" t="s">
        <v>43</v>
      </c>
      <c r="AD164" s="6" t="n">
        <f aca="false">$C164+$D164*2+$E164*0.5+$F164+$G164*0.5</f>
        <v>24</v>
      </c>
      <c r="AE164" s="1" t="n">
        <f aca="false">$H164+$I164*3+$J164*0.5+$K164+$L164*0.5+$M164*0.1+$N164*0.2</f>
        <v>11</v>
      </c>
      <c r="AF164" s="1" t="n">
        <f aca="false">$AD164*$W164*$AA164-1.5*$AE164*$X164</f>
        <v>0.299999999999997</v>
      </c>
      <c r="AG164" s="1" t="n">
        <f aca="false">$O164*$Y164-2*($P164*$Z164+R164)</f>
        <v>0</v>
      </c>
      <c r="AH164" s="1" t="n">
        <f aca="false">IF($AG164&lt;0,$AG164*1.5,$AG164*3)</f>
        <v>0</v>
      </c>
      <c r="AI164" s="1" t="n">
        <f aca="false">(Q164+S164+U164)*2-(T164+V164)*3</f>
        <v>0</v>
      </c>
      <c r="AJ164" s="7" t="n">
        <f aca="false">AF164+AH164+AI164</f>
        <v>0.299999999999997</v>
      </c>
      <c r="AK164" s="9" t="n">
        <f aca="false">AJ164/(AD164+AE164*1.5+(O164+P164+R164+T164+V164)*3+(Q164+S164+U164)*2)</f>
        <v>0.00740740740740734</v>
      </c>
      <c r="AL164" s="1" t="str">
        <f aca="false">IF(AC164="","",IF(AC164="分","分",IF(AJ164=0,"分",IF(AC164="攻",IF(AJ164&gt;0,"一致","不一致"),IF(AJ164&gt;=0,"不一致","一致")))))</f>
        <v>不一致</v>
      </c>
      <c r="AM164" s="10" t="n">
        <f aca="false">IF(AC164="","",ABS(AK164))</f>
        <v>0.00740740740740734</v>
      </c>
      <c r="AN164" s="1" t="n">
        <f aca="false">AO164-AP164</f>
        <v>1</v>
      </c>
      <c r="AO164" s="1" t="n">
        <v>4</v>
      </c>
      <c r="AP164" s="1" t="n">
        <v>3</v>
      </c>
    </row>
    <row r="165" customFormat="false" ht="12.8" hidden="false" customHeight="false" outlineLevel="0" collapsed="false">
      <c r="A165" s="1" t="n">
        <v>164</v>
      </c>
      <c r="B165" s="1" t="s">
        <v>269</v>
      </c>
      <c r="C165" s="2" t="n">
        <v>89</v>
      </c>
      <c r="D165" s="2" t="n">
        <v>1</v>
      </c>
      <c r="E165" s="2" t="n">
        <v>3</v>
      </c>
      <c r="F165" s="2" t="n">
        <v>7</v>
      </c>
      <c r="G165" s="3" t="n">
        <v>13</v>
      </c>
      <c r="H165" s="4" t="n">
        <v>109</v>
      </c>
      <c r="J165" s="2" t="n">
        <v>2</v>
      </c>
      <c r="K165" s="2" t="n">
        <v>2</v>
      </c>
      <c r="L165" s="5" t="n">
        <v>3</v>
      </c>
      <c r="M165" s="5" t="n">
        <v>60</v>
      </c>
      <c r="O165" s="4" t="n">
        <v>16</v>
      </c>
      <c r="P165" s="2" t="n">
        <v>3</v>
      </c>
      <c r="Q165" s="2" t="n">
        <v>7</v>
      </c>
      <c r="R165" s="2" t="n">
        <v>9</v>
      </c>
      <c r="S165" s="2" t="n">
        <v>2</v>
      </c>
      <c r="T165" s="2" t="n">
        <v>1</v>
      </c>
      <c r="W165" s="6" t="n">
        <v>1</v>
      </c>
      <c r="X165" s="1" t="n">
        <v>0.9</v>
      </c>
      <c r="Y165" s="1" t="n">
        <v>1</v>
      </c>
      <c r="Z165" s="1" t="n">
        <v>1</v>
      </c>
      <c r="AA165" s="45" t="n">
        <v>2</v>
      </c>
      <c r="AB165" s="8" t="s">
        <v>270</v>
      </c>
      <c r="AC165" s="8" t="s">
        <v>45</v>
      </c>
      <c r="AD165" s="6" t="n">
        <f aca="false">$C165+$D165*2+$E165*0.5+$F165+$G165*0.5</f>
        <v>106</v>
      </c>
      <c r="AE165" s="1" t="n">
        <f aca="false">$H165+$I165*3+$J165*0.5+$K165+$L165*0.5+$M165*0.1+$N165*0.2</f>
        <v>119.5</v>
      </c>
      <c r="AF165" s="1" t="n">
        <f aca="false">$AD165*$W165*$AA165-1.5*$AE165*$X165</f>
        <v>50.675</v>
      </c>
      <c r="AG165" s="1" t="n">
        <f aca="false">$O165*$Y165-2*($P165*$Z165+R165)</f>
        <v>-8</v>
      </c>
      <c r="AH165" s="1" t="n">
        <f aca="false">IF($AG165&lt;0,$AG165*1.5,$AG165*3)</f>
        <v>-12</v>
      </c>
      <c r="AI165" s="1" t="n">
        <f aca="false">(Q165+S165+U165)*2-(T165+V165)*3</f>
        <v>15</v>
      </c>
      <c r="AJ165" s="7" t="n">
        <f aca="false">AF165+AH165+AI165</f>
        <v>53.675</v>
      </c>
      <c r="AK165" s="9" t="n">
        <f aca="false">AJ165/(AD165+AE165*1.5+(O165+P165+R165+T165+V165)*3+(Q165+S165+U165)*2)</f>
        <v>0.137540038436899</v>
      </c>
      <c r="AL165" s="1" t="str">
        <f aca="false">IF(AC165="","",IF(AC165="分","分",IF(AJ165=0,"分",IF(AC165="攻",IF(AJ165&gt;0,"一致","不一致"),IF(AJ165&gt;=0,"不一致","一致")))))</f>
        <v>一致</v>
      </c>
      <c r="AM165" s="10" t="n">
        <f aca="false">IF(AC165="","",ABS(AK165))</f>
        <v>0.137540038436899</v>
      </c>
      <c r="AN165" s="1" t="n">
        <f aca="false">AO165-AP165</f>
        <v>1</v>
      </c>
      <c r="AO165" s="1" t="n">
        <v>4</v>
      </c>
      <c r="AP165" s="1" t="n">
        <v>3</v>
      </c>
    </row>
    <row r="166" customFormat="false" ht="12.8" hidden="false" customHeight="false" outlineLevel="0" collapsed="false">
      <c r="A166" s="1" t="n">
        <v>165</v>
      </c>
      <c r="B166" s="1" t="s">
        <v>271</v>
      </c>
      <c r="C166" s="2" t="n">
        <v>15</v>
      </c>
      <c r="H166" s="4" t="n">
        <v>15</v>
      </c>
      <c r="O166" s="4" t="n">
        <v>3</v>
      </c>
      <c r="W166" s="6" t="n">
        <v>1</v>
      </c>
      <c r="X166" s="1" t="n">
        <v>1</v>
      </c>
      <c r="Y166" s="1" t="n">
        <v>1</v>
      </c>
      <c r="Z166" s="1" t="n">
        <v>1</v>
      </c>
      <c r="AA166" s="7" t="n">
        <v>0.5</v>
      </c>
      <c r="AB166" s="20" t="s">
        <v>80</v>
      </c>
      <c r="AC166" s="8" t="s">
        <v>43</v>
      </c>
      <c r="AD166" s="6" t="n">
        <f aca="false">$C166+$D166*2+$E166*0.5+$F166+$G166*0.5</f>
        <v>15</v>
      </c>
      <c r="AE166" s="1" t="n">
        <f aca="false">$H166+$I166*3+$J166*0.5+$K166+$L166*0.5+$M166*0.1+$N166*0.2</f>
        <v>15</v>
      </c>
      <c r="AF166" s="1" t="n">
        <f aca="false">$AD166*$W166*$AA166-1.5*$AE166*$X166</f>
        <v>-15</v>
      </c>
      <c r="AG166" s="1" t="n">
        <f aca="false">$O166*$Y166-2*($P166*$Z166+R166)</f>
        <v>3</v>
      </c>
      <c r="AH166" s="1" t="n">
        <f aca="false">IF($AG166&lt;0,$AG166*1.5,$AG166*3)</f>
        <v>9</v>
      </c>
      <c r="AI166" s="1" t="n">
        <f aca="false">(Q166+S166+U166)*2-(T166+V166)*3</f>
        <v>0</v>
      </c>
      <c r="AJ166" s="7" t="n">
        <f aca="false">AF166+AH166+AI166</f>
        <v>-6</v>
      </c>
      <c r="AK166" s="9" t="n">
        <f aca="false">AJ166/(AD166+AE166*1.5+(O166+P166+R166+T166+V166)*3+(Q166+S166+U166)*2)</f>
        <v>-0.129032258064516</v>
      </c>
      <c r="AL166" s="1" t="str">
        <f aca="false">IF(AC166="","",IF(AC166="分","分",IF(AJ166=0,"分",IF(AC166="攻",IF(AJ166&gt;0,"一致","不一致"),IF(AJ166&gt;=0,"不一致","一致")))))</f>
        <v>一致</v>
      </c>
      <c r="AM166" s="10" t="n">
        <f aca="false">IF(AC166="","",ABS(AK166))</f>
        <v>0.129032258064516</v>
      </c>
      <c r="AN166" s="1" t="n">
        <f aca="false">AO166-AP166</f>
        <v>1</v>
      </c>
      <c r="AO166" s="1" t="n">
        <v>3</v>
      </c>
      <c r="AP166" s="1" t="n">
        <v>2</v>
      </c>
    </row>
    <row r="167" customFormat="false" ht="12.8" hidden="false" customHeight="false" outlineLevel="0" collapsed="false">
      <c r="A167" s="1" t="n">
        <v>166</v>
      </c>
      <c r="B167" s="1" t="s">
        <v>272</v>
      </c>
      <c r="C167" s="2" t="n">
        <v>23</v>
      </c>
      <c r="E167" s="2" t="n">
        <v>2</v>
      </c>
      <c r="G167" s="3" t="n">
        <v>2</v>
      </c>
      <c r="H167" s="4" t="n">
        <v>14</v>
      </c>
      <c r="M167" s="5" t="n">
        <v>24</v>
      </c>
      <c r="O167" s="4" t="n">
        <v>5</v>
      </c>
      <c r="P167" s="2" t="n">
        <v>2</v>
      </c>
      <c r="S167" s="2" t="n">
        <v>1</v>
      </c>
      <c r="T167" s="2" t="n">
        <v>1</v>
      </c>
      <c r="W167" s="6" t="n">
        <v>1</v>
      </c>
      <c r="X167" s="1" t="n">
        <v>1</v>
      </c>
      <c r="Y167" s="1" t="n">
        <v>0.75</v>
      </c>
      <c r="Z167" s="1" t="n">
        <v>1</v>
      </c>
      <c r="AA167" s="7" t="n">
        <v>0.75</v>
      </c>
      <c r="AB167" s="35" t="s">
        <v>135</v>
      </c>
      <c r="AC167" s="8" t="s">
        <v>43</v>
      </c>
      <c r="AD167" s="6" t="n">
        <f aca="false">$C167+$D167*2+$E167*0.5+$F167+$G167*0.5</f>
        <v>25</v>
      </c>
      <c r="AE167" s="1" t="n">
        <f aca="false">$H167+$I167*3+$J167*0.5+$K167+$L167*0.5+$M167*0.1+$N167*0.2</f>
        <v>16.4</v>
      </c>
      <c r="AF167" s="1" t="n">
        <f aca="false">$AD167*$W167*$AA167-1.5*$AE167*$X167</f>
        <v>-5.85</v>
      </c>
      <c r="AG167" s="1" t="n">
        <f aca="false">$O167*$Y167-2*($P167*$Z167+R167)</f>
        <v>-0.25</v>
      </c>
      <c r="AH167" s="1" t="n">
        <f aca="false">IF($AG167&lt;0,$AG167*1.5,$AG167*3)</f>
        <v>-0.375</v>
      </c>
      <c r="AI167" s="1" t="n">
        <f aca="false">(Q167+S167+U167)*2-(T167+V167)*3</f>
        <v>-1</v>
      </c>
      <c r="AJ167" s="7" t="n">
        <f aca="false">AF167+AH167+AI167</f>
        <v>-7.225</v>
      </c>
      <c r="AK167" s="9" t="n">
        <f aca="false">AJ167/(AD167+AE167*1.5+(O167+P167+R167+T167+V167)*3+(Q167+S167+U167)*2)</f>
        <v>-0.0955687830687831</v>
      </c>
      <c r="AL167" s="1" t="str">
        <f aca="false">IF(AC167="","",IF(AC167="分","分",IF(AJ167=0,"分",IF(AC167="攻",IF(AJ167&gt;0,"一致","不一致"),IF(AJ167&gt;=0,"不一致","一致")))))</f>
        <v>一致</v>
      </c>
      <c r="AM167" s="10" t="n">
        <f aca="false">IF(AC167="","",ABS(AK167))</f>
        <v>0.0955687830687831</v>
      </c>
      <c r="AN167" s="1" t="n">
        <f aca="false">AO167-AP167</f>
        <v>0</v>
      </c>
      <c r="AO167" s="1" t="n">
        <v>3</v>
      </c>
      <c r="AP167" s="1" t="n">
        <v>3</v>
      </c>
    </row>
    <row r="168" customFormat="false" ht="12.8" hidden="false" customHeight="false" outlineLevel="0" collapsed="false">
      <c r="A168" s="1" t="n">
        <v>167</v>
      </c>
      <c r="B168" s="1" t="s">
        <v>273</v>
      </c>
      <c r="C168" s="2" t="n">
        <v>18</v>
      </c>
      <c r="E168" s="2" t="n">
        <v>1</v>
      </c>
      <c r="H168" s="4" t="n">
        <v>7</v>
      </c>
      <c r="O168" s="4" t="n">
        <v>6</v>
      </c>
      <c r="P168" s="2" t="n">
        <v>1</v>
      </c>
      <c r="R168" s="2" t="n">
        <v>3</v>
      </c>
      <c r="W168" s="39" t="n">
        <v>0.8</v>
      </c>
      <c r="X168" s="1" t="n">
        <v>1</v>
      </c>
      <c r="Y168" s="1" t="n">
        <v>0.75</v>
      </c>
      <c r="Z168" s="1" t="n">
        <v>1</v>
      </c>
      <c r="AA168" s="7" t="n">
        <v>0.75</v>
      </c>
      <c r="AB168" s="35" t="s">
        <v>274</v>
      </c>
      <c r="AC168" s="8" t="s">
        <v>45</v>
      </c>
      <c r="AD168" s="6" t="n">
        <f aca="false">$C168+$D168*2+$E168*0.5+$F168+$G168*0.5</f>
        <v>18.5</v>
      </c>
      <c r="AE168" s="1" t="n">
        <f aca="false">$H168+$I168*3+$J168*0.5+$K168+$L168*0.5+$M168*0.1+$N168*0.2</f>
        <v>7</v>
      </c>
      <c r="AF168" s="1" t="n">
        <f aca="false">$AD168*$W168*$AA168-1.5*$AE168*$X168</f>
        <v>0.600000000000001</v>
      </c>
      <c r="AG168" s="1" t="n">
        <f aca="false">$O168*$Y168-2*($P168*$Z168+R168)</f>
        <v>-3.5</v>
      </c>
      <c r="AH168" s="1" t="n">
        <f aca="false">IF($AG168&lt;0,$AG168*1.5,$AG168*3)</f>
        <v>-5.25</v>
      </c>
      <c r="AI168" s="1" t="n">
        <f aca="false">(Q168+S168+U168)*2-(T168+V168)*3</f>
        <v>0</v>
      </c>
      <c r="AJ168" s="7" t="n">
        <f aca="false">AF168+AH168+AI168</f>
        <v>-4.65</v>
      </c>
      <c r="AK168" s="9" t="n">
        <f aca="false">AJ168/(AD168+AE168*1.5+(O168+P168+R168+T168+V168)*3+(Q168+S168+U168)*2)</f>
        <v>-0.0788135593220339</v>
      </c>
      <c r="AL168" s="1" t="str">
        <f aca="false">IF(AC168="","",IF(AC168="分","分",IF(AJ168=0,"分",IF(AC168="攻",IF(AJ168&gt;0,"一致","不一致"),IF(AJ168&gt;=0,"不一致","一致")))))</f>
        <v>不一致</v>
      </c>
      <c r="AM168" s="10" t="n">
        <f aca="false">IF(AC168="","",ABS(AK168))</f>
        <v>0.0788135593220339</v>
      </c>
      <c r="AN168" s="1" t="n">
        <f aca="false">AO168-AP168</f>
        <v>0</v>
      </c>
      <c r="AO168" s="1" t="n">
        <v>2</v>
      </c>
      <c r="AP168" s="1" t="n">
        <v>2</v>
      </c>
    </row>
    <row r="169" customFormat="false" ht="12.8" hidden="false" customHeight="false" outlineLevel="0" collapsed="false">
      <c r="A169" s="1" t="n">
        <v>168</v>
      </c>
      <c r="B169" s="1" t="s">
        <v>275</v>
      </c>
      <c r="C169" s="2" t="n">
        <v>12</v>
      </c>
      <c r="H169" s="4" t="n">
        <v>14</v>
      </c>
      <c r="L169" s="5" t="n">
        <v>1</v>
      </c>
      <c r="M169" s="5" t="n">
        <v>12</v>
      </c>
      <c r="N169" s="3" t="n">
        <v>2</v>
      </c>
      <c r="O169" s="4" t="n">
        <v>5</v>
      </c>
      <c r="P169" s="2" t="n">
        <v>3</v>
      </c>
      <c r="R169" s="2" t="n">
        <v>2</v>
      </c>
      <c r="S169" s="2" t="n">
        <v>1</v>
      </c>
      <c r="W169" s="23" t="n">
        <v>1.2</v>
      </c>
      <c r="X169" s="1" t="n">
        <v>0.6</v>
      </c>
      <c r="Y169" s="1" t="n">
        <v>1</v>
      </c>
      <c r="Z169" s="1" t="n">
        <v>1</v>
      </c>
      <c r="AA169" s="7" t="n">
        <v>1</v>
      </c>
      <c r="AB169" s="8" t="s">
        <v>276</v>
      </c>
      <c r="AC169" s="8" t="s">
        <v>43</v>
      </c>
      <c r="AD169" s="6" t="n">
        <f aca="false">$C169+$D169*2+$E169*0.5+$F169+$G169*0.5</f>
        <v>12</v>
      </c>
      <c r="AE169" s="1" t="n">
        <f aca="false">$H169+$I169*3+$J169*0.5+$K169+$L169*0.5+$M169*0.1+$N169*0.2</f>
        <v>16.1</v>
      </c>
      <c r="AF169" s="1" t="n">
        <f aca="false">$AD169*$W169*$AA169-1.5*$AE169*$X169</f>
        <v>-0.0899999999999999</v>
      </c>
      <c r="AG169" s="1" t="n">
        <f aca="false">$O169*$Y169-2*($P169*$Z169+R169)</f>
        <v>-5</v>
      </c>
      <c r="AH169" s="1" t="n">
        <f aca="false">IF($AG169&lt;0,$AG169*1.5,$AG169*3)</f>
        <v>-7.5</v>
      </c>
      <c r="AI169" s="1" t="n">
        <f aca="false">(Q169+S169+U169)*2-(T169+V169)*3</f>
        <v>2</v>
      </c>
      <c r="AJ169" s="7" t="n">
        <f aca="false">AF169+AH169+AI169</f>
        <v>-5.59</v>
      </c>
      <c r="AK169" s="9" t="n">
        <f aca="false">AJ169/(AD169+AE169*1.5+(O169+P169+R169+T169+V169)*3+(Q169+S169+U169)*2)</f>
        <v>-0.0820249449743213</v>
      </c>
      <c r="AL169" s="1" t="str">
        <f aca="false">IF(AC169="","",IF(AC169="分","分",IF(AJ169=0,"分",IF(AC169="攻",IF(AJ169&gt;0,"一致","不一致"),IF(AJ169&gt;=0,"不一致","一致")))))</f>
        <v>一致</v>
      </c>
      <c r="AM169" s="10" t="n">
        <f aca="false">IF(AC169="","",ABS(AK169))</f>
        <v>0.0820249449743213</v>
      </c>
      <c r="AN169" s="1" t="n">
        <f aca="false">AO169-AP169</f>
        <v>3</v>
      </c>
      <c r="AO169" s="1" t="n">
        <v>4</v>
      </c>
      <c r="AP169" s="1" t="n">
        <v>1</v>
      </c>
    </row>
    <row r="170" customFormat="false" ht="12.8" hidden="false" customHeight="false" outlineLevel="0" collapsed="false">
      <c r="A170" s="1" t="n">
        <v>169</v>
      </c>
      <c r="B170" s="1" t="s">
        <v>277</v>
      </c>
      <c r="C170" s="2" t="n">
        <v>43</v>
      </c>
      <c r="E170" s="2" t="n">
        <v>2</v>
      </c>
      <c r="G170" s="3" t="n">
        <v>6</v>
      </c>
      <c r="H170" s="4" t="n">
        <v>24</v>
      </c>
      <c r="J170" s="2" t="n">
        <v>2</v>
      </c>
      <c r="L170" s="5" t="n">
        <v>2</v>
      </c>
      <c r="M170" s="5" t="n">
        <v>48</v>
      </c>
      <c r="O170" s="4" t="n">
        <v>30</v>
      </c>
      <c r="P170" s="2" t="n">
        <v>29</v>
      </c>
      <c r="Q170" s="2" t="n">
        <v>1</v>
      </c>
      <c r="R170" s="2" t="n">
        <v>9</v>
      </c>
      <c r="S170" s="2" t="n">
        <v>3</v>
      </c>
      <c r="W170" s="6" t="n">
        <v>1</v>
      </c>
      <c r="X170" s="1" t="n">
        <v>1.1</v>
      </c>
      <c r="Y170" s="1" t="n">
        <v>1</v>
      </c>
      <c r="Z170" s="1" t="n">
        <v>1</v>
      </c>
      <c r="AA170" s="7" t="n">
        <v>0.75</v>
      </c>
      <c r="AB170" s="34" t="s">
        <v>278</v>
      </c>
      <c r="AC170" s="8" t="s">
        <v>43</v>
      </c>
      <c r="AD170" s="6" t="n">
        <f aca="false">$C170+$D170*2+$E170*0.5+$F170+$G170*0.5</f>
        <v>47</v>
      </c>
      <c r="AE170" s="1" t="n">
        <f aca="false">$H170+$I170*3+$J170*0.5+$K170+$L170*0.5+$M170*0.1+$N170*0.2</f>
        <v>30.8</v>
      </c>
      <c r="AF170" s="1" t="n">
        <f aca="false">$AD170*$W170*$AA170-1.5*$AE170*$X170</f>
        <v>-15.57</v>
      </c>
      <c r="AG170" s="1" t="n">
        <f aca="false">$O170*$Y170-2*($P170*$Z170+R170)</f>
        <v>-46</v>
      </c>
      <c r="AH170" s="1" t="n">
        <f aca="false">IF($AG170&lt;0,$AG170*1.5,$AG170*3)</f>
        <v>-69</v>
      </c>
      <c r="AI170" s="1" t="n">
        <f aca="false">(Q170+S170+U170)*2-(T170+V170)*3</f>
        <v>8</v>
      </c>
      <c r="AJ170" s="7" t="n">
        <f aca="false">AF170+AH170+AI170</f>
        <v>-76.57</v>
      </c>
      <c r="AK170" s="9" t="n">
        <f aca="false">AJ170/(AD170+AE170*1.5+(O170+P170+R170+T170+V170)*3+(Q170+S170+U170)*2)</f>
        <v>-0.250884665792923</v>
      </c>
      <c r="AL170" s="1" t="str">
        <f aca="false">IF(AC170="","",IF(AC170="分","分",IF(AJ170=0,"分",IF(AC170="攻",IF(AJ170&gt;0,"一致","不一致"),IF(AJ170&gt;=0,"不一致","一致")))))</f>
        <v>一致</v>
      </c>
      <c r="AM170" s="10" t="n">
        <f aca="false">IF(AC170="","",ABS(AK170))</f>
        <v>0.250884665792923</v>
      </c>
      <c r="AN170" s="1" t="n">
        <f aca="false">AO170-AP170</f>
        <v>-1</v>
      </c>
      <c r="AO170" s="1" t="n">
        <v>4</v>
      </c>
      <c r="AP170" s="1" t="n">
        <v>5</v>
      </c>
    </row>
    <row r="171" customFormat="false" ht="12.8" hidden="false" customHeight="false" outlineLevel="0" collapsed="false">
      <c r="A171" s="1" t="n">
        <v>170</v>
      </c>
      <c r="B171" s="1" t="s">
        <v>279</v>
      </c>
      <c r="C171" s="2" t="n">
        <v>27</v>
      </c>
      <c r="E171" s="2" t="n">
        <v>1</v>
      </c>
      <c r="H171" s="4" t="n">
        <v>24</v>
      </c>
      <c r="O171" s="4" t="n">
        <v>1</v>
      </c>
      <c r="Q171" s="2" t="n">
        <v>1</v>
      </c>
      <c r="W171" s="6" t="n">
        <v>1</v>
      </c>
      <c r="X171" s="1" t="n">
        <v>1</v>
      </c>
      <c r="Y171" s="1" t="n">
        <v>1</v>
      </c>
      <c r="Z171" s="1" t="n">
        <v>1</v>
      </c>
      <c r="AA171" s="7" t="n">
        <v>1</v>
      </c>
      <c r="AC171" s="8" t="s">
        <v>43</v>
      </c>
      <c r="AD171" s="6" t="n">
        <f aca="false">$C171+$D171*2+$E171*0.5+$F171+$G171*0.5</f>
        <v>27.5</v>
      </c>
      <c r="AE171" s="1" t="n">
        <f aca="false">$H171+$I171*3+$J171*0.5+$K171+$L171*0.5+$M171*0.1+$N171*0.2</f>
        <v>24</v>
      </c>
      <c r="AF171" s="1" t="n">
        <f aca="false">$AD171*$W171*$AA171-1.5*$AE171*$X171</f>
        <v>-8.5</v>
      </c>
      <c r="AG171" s="1" t="n">
        <f aca="false">$O171*$Y171-2*($P171*$Z171+R171)</f>
        <v>1</v>
      </c>
      <c r="AH171" s="1" t="n">
        <f aca="false">IF($AG171&lt;0,$AG171*1.5,$AG171*3)</f>
        <v>3</v>
      </c>
      <c r="AI171" s="1" t="n">
        <f aca="false">(Q171+S171+U171)*2-(T171+V171)*3</f>
        <v>2</v>
      </c>
      <c r="AJ171" s="7" t="n">
        <f aca="false">AF171+AH171+AI171</f>
        <v>-3.5</v>
      </c>
      <c r="AK171" s="9" t="n">
        <f aca="false">AJ171/(AD171+AE171*1.5+(O171+P171+R171+T171+V171)*3+(Q171+S171+U171)*2)</f>
        <v>-0.0510948905109489</v>
      </c>
      <c r="AL171" s="1" t="str">
        <f aca="false">IF(AC171="","",IF(AC171="分","分",IF(AJ171=0,"分",IF(AC171="攻",IF(AJ171&gt;0,"一致","不一致"),IF(AJ171&gt;=0,"不一致","一致")))))</f>
        <v>一致</v>
      </c>
      <c r="AM171" s="10" t="n">
        <f aca="false">IF(AC171="","",ABS(AK171))</f>
        <v>0.0510948905109489</v>
      </c>
      <c r="AN171" s="1" t="n">
        <f aca="false">AO171-AP171</f>
        <v>2</v>
      </c>
      <c r="AO171" s="1" t="n">
        <v>4</v>
      </c>
      <c r="AP171" s="1" t="n">
        <v>2</v>
      </c>
    </row>
    <row r="172" customFormat="false" ht="12.8" hidden="false" customHeight="false" outlineLevel="0" collapsed="false">
      <c r="A172" s="1" t="n">
        <v>171</v>
      </c>
      <c r="B172" s="1" t="s">
        <v>280</v>
      </c>
      <c r="C172" s="2" t="n">
        <v>36</v>
      </c>
      <c r="E172" s="2" t="n">
        <v>1</v>
      </c>
      <c r="G172" s="3" t="n">
        <v>2</v>
      </c>
      <c r="H172" s="4" t="n">
        <v>21</v>
      </c>
      <c r="J172" s="2" t="n">
        <v>1</v>
      </c>
      <c r="M172" s="5" t="n">
        <v>24</v>
      </c>
      <c r="O172" s="4" t="n">
        <v>15</v>
      </c>
      <c r="P172" s="2" t="n">
        <v>13</v>
      </c>
      <c r="Q172" s="2" t="n">
        <v>10</v>
      </c>
      <c r="R172" s="2" t="n">
        <v>3</v>
      </c>
      <c r="S172" s="2" t="n">
        <v>1</v>
      </c>
      <c r="W172" s="6" t="n">
        <v>1.2</v>
      </c>
      <c r="X172" s="1" t="n">
        <v>1</v>
      </c>
      <c r="Y172" s="1" t="n">
        <v>0.75</v>
      </c>
      <c r="Z172" s="1" t="n">
        <v>1</v>
      </c>
      <c r="AA172" s="7" t="n">
        <v>0.75</v>
      </c>
      <c r="AB172" s="35" t="s">
        <v>281</v>
      </c>
      <c r="AC172" s="8" t="s">
        <v>45</v>
      </c>
      <c r="AD172" s="6" t="n">
        <f aca="false">$C172+$D172*2+$E172*0.5+$F172+$G172*0.5</f>
        <v>37.5</v>
      </c>
      <c r="AE172" s="1" t="n">
        <f aca="false">$H172+$I172*3+$J172*0.5+$K172+$L172*0.5+$M172*0.1+$N172*0.2</f>
        <v>23.9</v>
      </c>
      <c r="AF172" s="1" t="n">
        <f aca="false">$AD172*$W172*$AA172-1.5*$AE172*$X172</f>
        <v>-2.09999999999999</v>
      </c>
      <c r="AG172" s="1" t="n">
        <f aca="false">$O172*$Y172-2*($P172*$Z172+R172)</f>
        <v>-20.75</v>
      </c>
      <c r="AH172" s="1" t="n">
        <f aca="false">IF($AG172&lt;0,$AG172*1.5,$AG172*3)</f>
        <v>-31.125</v>
      </c>
      <c r="AI172" s="1" t="n">
        <f aca="false">(Q172+S172+U172)*2-(T172+V172)*3</f>
        <v>22</v>
      </c>
      <c r="AJ172" s="7" t="n">
        <f aca="false">AF172+AH172+AI172</f>
        <v>-11.225</v>
      </c>
      <c r="AK172" s="9" t="n">
        <f aca="false">AJ172/(AD172+AE172*1.5+(O172+P172+R172+T172+V172)*3+(Q172+S172+U172)*2)</f>
        <v>-0.0595964958853199</v>
      </c>
      <c r="AL172" s="1" t="str">
        <f aca="false">IF(AC172="","",IF(AC172="分","分",IF(AJ172=0,"分",IF(AC172="攻",IF(AJ172&gt;0,"一致","不一致"),IF(AJ172&gt;=0,"不一致","一致")))))</f>
        <v>不一致</v>
      </c>
      <c r="AM172" s="10" t="n">
        <f aca="false">IF(AC172="","",ABS(AK172))</f>
        <v>0.0595964958853199</v>
      </c>
      <c r="AN172" s="1" t="n">
        <f aca="false">AO172-AP172</f>
        <v>2</v>
      </c>
      <c r="AO172" s="1" t="n">
        <v>5</v>
      </c>
      <c r="AP172" s="1" t="n">
        <v>3</v>
      </c>
    </row>
    <row r="173" customFormat="false" ht="12.8" hidden="false" customHeight="false" outlineLevel="0" collapsed="false">
      <c r="A173" s="1" t="n">
        <v>172</v>
      </c>
      <c r="B173" s="1" t="s">
        <v>282</v>
      </c>
      <c r="C173" s="2" t="n">
        <v>12</v>
      </c>
      <c r="H173" s="4" t="n">
        <v>8.5</v>
      </c>
      <c r="J173" s="2" t="n">
        <v>1</v>
      </c>
      <c r="O173" s="4" t="n">
        <v>8</v>
      </c>
      <c r="P173" s="2" t="n">
        <v>3</v>
      </c>
      <c r="R173" s="2" t="n">
        <v>1</v>
      </c>
      <c r="W173" s="24" t="n">
        <v>0.9</v>
      </c>
      <c r="X173" s="37" t="n">
        <v>1.3</v>
      </c>
      <c r="Y173" s="1" t="n">
        <v>1</v>
      </c>
      <c r="Z173" s="1" t="n">
        <v>1</v>
      </c>
      <c r="AA173" s="7" t="n">
        <v>1</v>
      </c>
      <c r="AB173" s="38" t="s">
        <v>242</v>
      </c>
      <c r="AC173" s="8" t="s">
        <v>43</v>
      </c>
      <c r="AD173" s="6" t="n">
        <f aca="false">$C173+$D173*2+$E173*0.5+$F173+$G173*0.5</f>
        <v>12</v>
      </c>
      <c r="AE173" s="1" t="n">
        <f aca="false">$H173+$I173*3+$J173*0.5+$K173+$L173*0.5+$M173*0.1+$N173*0.2</f>
        <v>9</v>
      </c>
      <c r="AF173" s="1" t="n">
        <f aca="false">$AD173*$W173*$AA173-1.5*$AE173*$X173</f>
        <v>-6.75</v>
      </c>
      <c r="AG173" s="1" t="n">
        <f aca="false">$O173*$Y173-2*($P173*$Z173+R173)</f>
        <v>0</v>
      </c>
      <c r="AH173" s="1" t="n">
        <f aca="false">IF($AG173&lt;0,$AG173*1.5,$AG173*3)</f>
        <v>0</v>
      </c>
      <c r="AI173" s="1" t="n">
        <f aca="false">(Q173+S173+U173)*2-(T173+V173)*3</f>
        <v>0</v>
      </c>
      <c r="AJ173" s="7" t="n">
        <f aca="false">AF173+AH173+AI173</f>
        <v>-6.75</v>
      </c>
      <c r="AK173" s="9" t="n">
        <f aca="false">AJ173/(AD173+AE173*1.5+(O173+P173+R173+T173+V173)*3+(Q173+S173+U173)*2)</f>
        <v>-0.109756097560976</v>
      </c>
      <c r="AL173" s="1" t="str">
        <f aca="false">IF(AC173="","",IF(AC173="分","分",IF(AJ173=0,"分",IF(AC173="攻",IF(AJ173&gt;0,"一致","不一致"),IF(AJ173&gt;=0,"不一致","一致")))))</f>
        <v>一致</v>
      </c>
      <c r="AM173" s="10" t="n">
        <f aca="false">IF(AC173="","",ABS(AK173))</f>
        <v>0.109756097560976</v>
      </c>
      <c r="AN173" s="1" t="n">
        <f aca="false">AO173-AP173</f>
        <v>-2</v>
      </c>
      <c r="AO173" s="1" t="n">
        <v>3</v>
      </c>
      <c r="AP173" s="1" t="n">
        <v>5</v>
      </c>
    </row>
    <row r="174" customFormat="false" ht="12.8" hidden="false" customHeight="false" outlineLevel="0" collapsed="false">
      <c r="A174" s="1" t="n">
        <v>173</v>
      </c>
      <c r="B174" s="1" t="s">
        <v>283</v>
      </c>
      <c r="C174" s="2" t="n">
        <v>14</v>
      </c>
      <c r="E174" s="2" t="n">
        <v>1</v>
      </c>
      <c r="H174" s="4" t="n">
        <v>8.5</v>
      </c>
      <c r="O174" s="4" t="n">
        <v>5</v>
      </c>
      <c r="P174" s="2" t="n">
        <v>2</v>
      </c>
      <c r="R174" s="2" t="n">
        <v>1</v>
      </c>
      <c r="S174" s="2" t="n">
        <v>1</v>
      </c>
      <c r="W174" s="6" t="n">
        <v>1</v>
      </c>
      <c r="X174" s="1" t="n">
        <v>1.1</v>
      </c>
      <c r="Y174" s="1" t="n">
        <v>1</v>
      </c>
      <c r="Z174" s="1" t="n">
        <v>1</v>
      </c>
      <c r="AA174" s="7" t="n">
        <v>1</v>
      </c>
      <c r="AC174" s="8" t="s">
        <v>45</v>
      </c>
      <c r="AD174" s="6" t="n">
        <f aca="false">$C174+$D174*2+$E174*0.5+$F174+$G174*0.5</f>
        <v>14.5</v>
      </c>
      <c r="AE174" s="1" t="n">
        <f aca="false">$H174+$I174*3+$J174*0.5+$K174+$L174*0.5+$M174*0.1+$N174*0.2</f>
        <v>8.5</v>
      </c>
      <c r="AF174" s="1" t="n">
        <f aca="false">$AD174*$W174*$AA174-1.5*$AE174*$X174</f>
        <v>0.475</v>
      </c>
      <c r="AG174" s="1" t="n">
        <f aca="false">$O174*$Y174-2*($P174*$Z174+R174)</f>
        <v>-1</v>
      </c>
      <c r="AH174" s="1" t="n">
        <f aca="false">IF($AG174&lt;0,$AG174*1.5,$AG174*3)</f>
        <v>-1.5</v>
      </c>
      <c r="AI174" s="1" t="n">
        <f aca="false">(Q174+S174+U174)*2-(T174+V174)*3</f>
        <v>2</v>
      </c>
      <c r="AJ174" s="7" t="n">
        <f aca="false">AF174+AH174+AI174</f>
        <v>0.975</v>
      </c>
      <c r="AK174" s="9" t="n">
        <f aca="false">AJ174/(AD174+AE174*1.5+(O174+P174+R174+T174+V174)*3+(Q174+S174+U174)*2)</f>
        <v>0.0183098591549296</v>
      </c>
      <c r="AL174" s="1" t="str">
        <f aca="false">IF(AC174="","",IF(AC174="分","分",IF(AJ174=0,"分",IF(AC174="攻",IF(AJ174&gt;0,"一致","不一致"),IF(AJ174&gt;=0,"不一致","一致")))))</f>
        <v>一致</v>
      </c>
      <c r="AM174" s="10" t="n">
        <f aca="false">IF(AC174="","",ABS(AK174))</f>
        <v>0.0183098591549296</v>
      </c>
      <c r="AN174" s="1" t="n">
        <f aca="false">AO174-AP174</f>
        <v>2</v>
      </c>
      <c r="AO174" s="1" t="n">
        <v>5</v>
      </c>
      <c r="AP174" s="1" t="n">
        <v>3</v>
      </c>
    </row>
    <row r="175" customFormat="false" ht="12.8" hidden="false" customHeight="false" outlineLevel="0" collapsed="false">
      <c r="A175" s="1" t="n">
        <v>174</v>
      </c>
      <c r="B175" s="1" t="n">
        <v>14</v>
      </c>
      <c r="C175" s="2" t="n">
        <v>7</v>
      </c>
      <c r="D175" s="2" t="n">
        <v>1</v>
      </c>
      <c r="G175" s="3" t="n">
        <v>1</v>
      </c>
      <c r="H175" s="4" t="n">
        <v>10</v>
      </c>
      <c r="W175" s="23" t="n">
        <v>1.2</v>
      </c>
      <c r="X175" s="1" t="n">
        <v>0.9</v>
      </c>
      <c r="Y175" s="1" t="n">
        <v>1</v>
      </c>
      <c r="Z175" s="1" t="n">
        <v>1</v>
      </c>
      <c r="AA175" s="7" t="n">
        <v>1</v>
      </c>
      <c r="AB175" s="8" t="s">
        <v>284</v>
      </c>
      <c r="AC175" s="8" t="s">
        <v>45</v>
      </c>
      <c r="AD175" s="6" t="n">
        <f aca="false">$C175+$D175*2+$E175*0.5+$F175+$G175*0.5</f>
        <v>9.5</v>
      </c>
      <c r="AE175" s="1" t="n">
        <f aca="false">$H175+$I175*3+$J175*0.5+$K175+$L175*0.5+$M175*0.1+$N175*0.2</f>
        <v>10</v>
      </c>
      <c r="AF175" s="1" t="n">
        <f aca="false">$AD175*$W175*$AA175-1.5*$AE175*$X175</f>
        <v>-2.1</v>
      </c>
      <c r="AG175" s="1" t="n">
        <f aca="false">$O175*$Y175-2*($P175*$Z175+R175)</f>
        <v>0</v>
      </c>
      <c r="AH175" s="1" t="n">
        <f aca="false">IF($AG175&lt;0,$AG175*1.5,$AG175*3)</f>
        <v>0</v>
      </c>
      <c r="AI175" s="1" t="n">
        <f aca="false">(Q175+S175+U175)*2-(T175+V175)*3</f>
        <v>0</v>
      </c>
      <c r="AJ175" s="7" t="n">
        <f aca="false">AF175+AH175+AI175</f>
        <v>-2.1</v>
      </c>
      <c r="AK175" s="9" t="n">
        <f aca="false">AJ175/(AD175+AE175*1.5+(O175+P175+R175+T175+V175)*3+(Q175+S175+U175)*2)</f>
        <v>-0.0857142857142857</v>
      </c>
      <c r="AL175" s="1" t="str">
        <f aca="false">IF(AC175="","",IF(AC175="分","分",IF(AJ175=0,"分",IF(AC175="攻",IF(AJ175&gt;0,"一致","不一致"),IF(AJ175&gt;=0,"不一致","一致")))))</f>
        <v>不一致</v>
      </c>
      <c r="AM175" s="10" t="n">
        <f aca="false">IF(AC175="","",ABS(AK175))</f>
        <v>0.0857142857142857</v>
      </c>
      <c r="AN175" s="1" t="n">
        <f aca="false">AO175-AP175</f>
        <v>3</v>
      </c>
      <c r="AO175" s="1" t="n">
        <v>5</v>
      </c>
      <c r="AP175" s="1" t="n">
        <v>2</v>
      </c>
    </row>
    <row r="176" customFormat="false" ht="12.8" hidden="false" customHeight="false" outlineLevel="0" collapsed="false">
      <c r="A176" s="1" t="n">
        <v>175</v>
      </c>
      <c r="B176" s="1" t="s">
        <v>285</v>
      </c>
      <c r="C176" s="2" t="n">
        <v>12</v>
      </c>
      <c r="H176" s="4" t="n">
        <v>7</v>
      </c>
      <c r="M176" s="5" t="n">
        <v>6</v>
      </c>
      <c r="O176" s="4" t="n">
        <v>2</v>
      </c>
      <c r="P176" s="2" t="n">
        <v>2</v>
      </c>
      <c r="W176" s="23" t="n">
        <v>1.1</v>
      </c>
      <c r="X176" s="1" t="n">
        <v>0.9</v>
      </c>
      <c r="Y176" s="1" t="n">
        <v>1</v>
      </c>
      <c r="Z176" s="1" t="n">
        <v>1</v>
      </c>
      <c r="AA176" s="7" t="n">
        <v>1</v>
      </c>
      <c r="AB176" s="8" t="s">
        <v>286</v>
      </c>
      <c r="AC176" s="8" t="s">
        <v>43</v>
      </c>
      <c r="AD176" s="6" t="n">
        <f aca="false">$C176+$D176*2+$E176*0.5+$F176+$G176*0.5</f>
        <v>12</v>
      </c>
      <c r="AE176" s="1" t="n">
        <f aca="false">$H176+$I176*3+$J176*0.5+$K176+$L176*0.5+$M176*0.1+$N176*0.2</f>
        <v>7.6</v>
      </c>
      <c r="AF176" s="1" t="n">
        <f aca="false">$AD176*$W176*$AA176-1.5*$AE176*$X176</f>
        <v>2.94</v>
      </c>
      <c r="AG176" s="1" t="n">
        <f aca="false">$O176*$Y176-2*($P176*$Z176+R176)</f>
        <v>-2</v>
      </c>
      <c r="AH176" s="1" t="n">
        <f aca="false">IF($AG176&lt;0,$AG176*1.5,$AG176*3)</f>
        <v>-3</v>
      </c>
      <c r="AI176" s="1" t="n">
        <f aca="false">(Q176+S176+U176)*2-(T176+V176)*3</f>
        <v>0</v>
      </c>
      <c r="AJ176" s="7" t="n">
        <f aca="false">AF176+AH176+AI176</f>
        <v>-0.0599999999999987</v>
      </c>
      <c r="AK176" s="9" t="n">
        <f aca="false">AJ176/(AD176+AE176*1.5+(O176+P176+R176+T176+V176)*3+(Q176+S176+U176)*2)</f>
        <v>-0.00169491525423725</v>
      </c>
      <c r="AL176" s="1" t="str">
        <f aca="false">IF(AC176="","",IF(AC176="分","分",IF(AJ176=0,"分",IF(AC176="攻",IF(AJ176&gt;0,"一致","不一致"),IF(AJ176&gt;=0,"不一致","一致")))))</f>
        <v>一致</v>
      </c>
      <c r="AM176" s="10" t="n">
        <f aca="false">IF(AC176="","",ABS(AK176))</f>
        <v>0.00169491525423725</v>
      </c>
      <c r="AN176" s="1" t="n">
        <f aca="false">AO176-AP176</f>
        <v>3</v>
      </c>
      <c r="AO176" s="1" t="n">
        <v>5</v>
      </c>
      <c r="AP176" s="1" t="n">
        <v>2</v>
      </c>
    </row>
    <row r="177" customFormat="false" ht="12.8" hidden="false" customHeight="false" outlineLevel="0" collapsed="false">
      <c r="A177" s="1" t="n">
        <v>176</v>
      </c>
      <c r="B177" s="1" t="s">
        <v>287</v>
      </c>
      <c r="C177" s="2" t="n">
        <v>16</v>
      </c>
      <c r="H177" s="4" t="n">
        <v>13</v>
      </c>
      <c r="L177" s="5" t="n">
        <v>1</v>
      </c>
      <c r="M177" s="5" t="n">
        <v>12</v>
      </c>
      <c r="O177" s="4" t="n">
        <v>6</v>
      </c>
      <c r="P177" s="2" t="n">
        <v>3</v>
      </c>
      <c r="W177" s="6" t="n">
        <v>1</v>
      </c>
      <c r="X177" s="1" t="n">
        <v>0.9</v>
      </c>
      <c r="Y177" s="1" t="n">
        <v>1</v>
      </c>
      <c r="Z177" s="1" t="n">
        <v>1</v>
      </c>
      <c r="AA177" s="7" t="n">
        <v>1</v>
      </c>
      <c r="AB177" s="8" t="s">
        <v>288</v>
      </c>
      <c r="AC177" s="8" t="s">
        <v>43</v>
      </c>
      <c r="AD177" s="6" t="n">
        <f aca="false">$C177+$D177*2+$E177*0.5+$F177+$G177*0.5</f>
        <v>16</v>
      </c>
      <c r="AE177" s="1" t="n">
        <f aca="false">$H177+$I177*3+$J177*0.5+$K177+$L177*0.5+$M177*0.1+$N177*0.2</f>
        <v>14.7</v>
      </c>
      <c r="AF177" s="1" t="n">
        <f aca="false">$AD177*$W177*$AA177-1.5*$AE177*$X177</f>
        <v>-3.845</v>
      </c>
      <c r="AG177" s="1" t="n">
        <f aca="false">$O177*$Y177-2*($P177*$Z177+R177)</f>
        <v>0</v>
      </c>
      <c r="AH177" s="1" t="n">
        <f aca="false">IF($AG177&lt;0,$AG177*1.5,$AG177*3)</f>
        <v>0</v>
      </c>
      <c r="AI177" s="1" t="n">
        <f aca="false">(Q177+S177+U177)*2-(T177+V177)*3</f>
        <v>0</v>
      </c>
      <c r="AJ177" s="7" t="n">
        <f aca="false">AF177+AH177+AI177</f>
        <v>-3.845</v>
      </c>
      <c r="AK177" s="9" t="n">
        <f aca="false">AJ177/(AD177+AE177*1.5+(O177+P177+R177+T177+V177)*3+(Q177+S177+U177)*2)</f>
        <v>-0.059108378170638</v>
      </c>
      <c r="AL177" s="1" t="str">
        <f aca="false">IF(AC177="","",IF(AC177="分","分",IF(AJ177=0,"分",IF(AC177="攻",IF(AJ177&gt;0,"一致","不一致"),IF(AJ177&gt;=0,"不一致","一致")))))</f>
        <v>一致</v>
      </c>
      <c r="AM177" s="10" t="n">
        <f aca="false">IF(AC177="","",ABS(AK177))</f>
        <v>0.059108378170638</v>
      </c>
      <c r="AN177" s="1" t="n">
        <f aca="false">AO177-AP177</f>
        <v>0</v>
      </c>
      <c r="AO177" s="1" t="n">
        <v>3</v>
      </c>
      <c r="AP177" s="1" t="n">
        <v>3</v>
      </c>
    </row>
    <row r="178" customFormat="false" ht="12.8" hidden="false" customHeight="false" outlineLevel="0" collapsed="false">
      <c r="A178" s="1" t="n">
        <v>177</v>
      </c>
      <c r="B178" s="1" t="s">
        <v>289</v>
      </c>
      <c r="C178" s="2" t="n">
        <v>16</v>
      </c>
      <c r="E178" s="2" t="n">
        <v>1</v>
      </c>
      <c r="H178" s="4" t="n">
        <v>10</v>
      </c>
      <c r="O178" s="4" t="n">
        <v>1</v>
      </c>
      <c r="Q178" s="2" t="n">
        <v>2</v>
      </c>
      <c r="W178" s="6" t="n">
        <v>1</v>
      </c>
      <c r="X178" s="1" t="n">
        <v>1.1</v>
      </c>
      <c r="Y178" s="1" t="n">
        <v>1</v>
      </c>
      <c r="Z178" s="1" t="n">
        <v>1</v>
      </c>
      <c r="AA178" s="7" t="n">
        <v>0.5</v>
      </c>
      <c r="AB178" s="20" t="s">
        <v>290</v>
      </c>
      <c r="AC178" s="8" t="s">
        <v>43</v>
      </c>
      <c r="AD178" s="6" t="n">
        <f aca="false">$C178+$D178*2+$E178*0.5+$F178+$G178*0.5</f>
        <v>16.5</v>
      </c>
      <c r="AE178" s="1" t="n">
        <f aca="false">$H178+$I178*3+$J178*0.5+$K178+$L178*0.5+$M178*0.1+$N178*0.2</f>
        <v>10</v>
      </c>
      <c r="AF178" s="1" t="n">
        <f aca="false">$AD178*$W178*$AA178-1.5*$AE178*$X178</f>
        <v>-8.25</v>
      </c>
      <c r="AG178" s="1" t="n">
        <f aca="false">$O178*$Y178-2*($P178*$Z178+R178)</f>
        <v>1</v>
      </c>
      <c r="AH178" s="1" t="n">
        <f aca="false">IF($AG178&lt;0,$AG178*1.5,$AG178*3)</f>
        <v>3</v>
      </c>
      <c r="AI178" s="1" t="n">
        <f aca="false">(Q178+S178+U178)*2-(T178+V178)*3</f>
        <v>4</v>
      </c>
      <c r="AJ178" s="7" t="n">
        <f aca="false">AF178+AH178+AI178</f>
        <v>-1.25</v>
      </c>
      <c r="AK178" s="9" t="n">
        <f aca="false">AJ178/(AD178+AE178*1.5+(O178+P178+R178+T178+V178)*3+(Q178+S178+U178)*2)</f>
        <v>-0.0324675324675325</v>
      </c>
      <c r="AL178" s="1" t="str">
        <f aca="false">IF(AC178="","",IF(AC178="分","分",IF(AJ178=0,"分",IF(AC178="攻",IF(AJ178&gt;0,"一致","不一致"),IF(AJ178&gt;=0,"不一致","一致")))))</f>
        <v>一致</v>
      </c>
      <c r="AM178" s="10" t="n">
        <f aca="false">IF(AC178="","",ABS(AK178))</f>
        <v>0.0324675324675325</v>
      </c>
      <c r="AN178" s="1" t="n">
        <f aca="false">AO178-AP178</f>
        <v>1</v>
      </c>
      <c r="AO178" s="1" t="n">
        <v>4</v>
      </c>
      <c r="AP178" s="1" t="n">
        <v>3</v>
      </c>
    </row>
    <row r="179" customFormat="false" ht="12.8" hidden="false" customHeight="false" outlineLevel="0" collapsed="false">
      <c r="A179" s="1" t="n">
        <v>178</v>
      </c>
      <c r="B179" s="1" t="s">
        <v>291</v>
      </c>
      <c r="C179" s="2" t="n">
        <v>8</v>
      </c>
      <c r="G179" s="3" t="n">
        <v>2</v>
      </c>
      <c r="H179" s="4" t="n">
        <v>8</v>
      </c>
      <c r="O179" s="4" t="n">
        <v>1</v>
      </c>
      <c r="W179" s="6" t="n">
        <v>1.2</v>
      </c>
      <c r="X179" s="1" t="n">
        <v>1</v>
      </c>
      <c r="Y179" s="1" t="n">
        <v>1</v>
      </c>
      <c r="Z179" s="1" t="n">
        <v>1</v>
      </c>
      <c r="AA179" s="7" t="n">
        <v>1</v>
      </c>
      <c r="AB179" s="8" t="s">
        <v>158</v>
      </c>
      <c r="AC179" s="8" t="s">
        <v>45</v>
      </c>
      <c r="AD179" s="6" t="n">
        <f aca="false">$C179+$D179*2+$E179*0.5+$F179+$G179*0.5</f>
        <v>9</v>
      </c>
      <c r="AE179" s="1" t="n">
        <f aca="false">$H179+$I179*3+$J179*0.5+$K179+$L179*0.5+$M179*0.1+$N179*0.2</f>
        <v>8</v>
      </c>
      <c r="AF179" s="1" t="n">
        <f aca="false">$AD179*$W179*$AA179-1.5*$AE179*$X179</f>
        <v>-1.2</v>
      </c>
      <c r="AG179" s="1" t="n">
        <f aca="false">$O179*$Y179-2*($P179*$Z179+R179)</f>
        <v>1</v>
      </c>
      <c r="AH179" s="1" t="n">
        <f aca="false">IF($AG179&lt;0,$AG179*1.5,$AG179*3)</f>
        <v>3</v>
      </c>
      <c r="AI179" s="1" t="n">
        <f aca="false">(Q179+S179+U179)*2-(T179+V179)*3</f>
        <v>0</v>
      </c>
      <c r="AJ179" s="7" t="n">
        <f aca="false">AF179+AH179+AI179</f>
        <v>1.8</v>
      </c>
      <c r="AK179" s="9" t="n">
        <f aca="false">AJ179/(AD179+AE179*1.5+(O179+P179+R179+T179+V179)*3+(Q179+S179+U179)*2)</f>
        <v>0.075</v>
      </c>
      <c r="AL179" s="1" t="str">
        <f aca="false">IF(AC179="","",IF(AC179="分","分",IF(AJ179=0,"分",IF(AC179="攻",IF(AJ179&gt;0,"一致","不一致"),IF(AJ179&gt;=0,"不一致","一致")))))</f>
        <v>一致</v>
      </c>
      <c r="AM179" s="10" t="n">
        <f aca="false">IF(AC179="","",ABS(AK179))</f>
        <v>0.075</v>
      </c>
      <c r="AN179" s="1" t="n">
        <f aca="false">AO179-AP179</f>
        <v>2</v>
      </c>
      <c r="AO179" s="1" t="n">
        <v>5</v>
      </c>
      <c r="AP179" s="1" t="n">
        <v>3</v>
      </c>
    </row>
    <row r="180" customFormat="false" ht="12.8" hidden="false" customHeight="false" outlineLevel="0" collapsed="false">
      <c r="A180" s="1" t="n">
        <v>179</v>
      </c>
      <c r="B180" s="1" t="s">
        <v>292</v>
      </c>
      <c r="C180" s="2" t="n">
        <v>23</v>
      </c>
      <c r="H180" s="4" t="n">
        <v>16</v>
      </c>
      <c r="O180" s="4" t="n">
        <v>3</v>
      </c>
      <c r="P180" s="2" t="n">
        <v>2</v>
      </c>
      <c r="R180" s="2" t="n">
        <v>1</v>
      </c>
      <c r="W180" s="6" t="n">
        <v>1</v>
      </c>
      <c r="X180" s="1" t="n">
        <v>1</v>
      </c>
      <c r="Y180" s="1" t="n">
        <v>0.5</v>
      </c>
      <c r="Z180" s="1" t="n">
        <v>1</v>
      </c>
      <c r="AA180" s="7" t="n">
        <v>1</v>
      </c>
      <c r="AB180" s="8" t="s">
        <v>103</v>
      </c>
      <c r="AC180" s="8" t="s">
        <v>43</v>
      </c>
      <c r="AD180" s="6" t="n">
        <f aca="false">$C180+$D180*2+$E180*0.5+$F180+$G180*0.5</f>
        <v>23</v>
      </c>
      <c r="AE180" s="1" t="n">
        <f aca="false">$H180+$I180*3+$J180*0.5+$K180+$L180*0.5+$M180*0.1+$N180*0.2</f>
        <v>16</v>
      </c>
      <c r="AF180" s="1" t="n">
        <f aca="false">$AD180*$W180*$AA180-1.5*$AE180*$X180</f>
        <v>-1</v>
      </c>
      <c r="AG180" s="1" t="n">
        <f aca="false">$O180*$Y180-2*($P180*$Z180+R180)</f>
        <v>-4.5</v>
      </c>
      <c r="AH180" s="1" t="n">
        <f aca="false">IF($AG180&lt;0,$AG180*1.5,$AG180*3)</f>
        <v>-6.75</v>
      </c>
      <c r="AI180" s="1" t="n">
        <f aca="false">(Q180+S180+U180)*2-(T180+V180)*3</f>
        <v>0</v>
      </c>
      <c r="AJ180" s="7" t="n">
        <f aca="false">AF180+AH180+AI180</f>
        <v>-7.75</v>
      </c>
      <c r="AK180" s="9" t="n">
        <f aca="false">AJ180/(AD180+AE180*1.5+(O180+P180+R180+T180+V180)*3+(Q180+S180+U180)*2)</f>
        <v>-0.119230769230769</v>
      </c>
      <c r="AL180" s="1" t="str">
        <f aca="false">IF(AC180="","",IF(AC180="分","分",IF(AJ180=0,"分",IF(AC180="攻",IF(AJ180&gt;0,"一致","不一致"),IF(AJ180&gt;=0,"不一致","一致")))))</f>
        <v>一致</v>
      </c>
      <c r="AM180" s="10" t="n">
        <f aca="false">IF(AC180="","",ABS(AK180))</f>
        <v>0.119230769230769</v>
      </c>
      <c r="AN180" s="1" t="n">
        <f aca="false">AO180-AP180</f>
        <v>0</v>
      </c>
      <c r="AO180" s="1" t="n">
        <v>3</v>
      </c>
      <c r="AP180" s="1" t="n">
        <v>3</v>
      </c>
    </row>
    <row r="181" customFormat="false" ht="12.8" hidden="false" customHeight="false" outlineLevel="0" collapsed="false">
      <c r="A181" s="1" t="n">
        <v>180</v>
      </c>
      <c r="B181" s="1" t="s">
        <v>293</v>
      </c>
      <c r="C181" s="2" t="n">
        <v>26</v>
      </c>
      <c r="F181" s="2" t="n">
        <v>1</v>
      </c>
      <c r="G181" s="3" t="n">
        <v>3</v>
      </c>
      <c r="H181" s="4" t="n">
        <v>20</v>
      </c>
      <c r="J181" s="2" t="n">
        <v>1</v>
      </c>
      <c r="W181" s="6" t="n">
        <v>1</v>
      </c>
      <c r="X181" s="1" t="n">
        <v>0.9</v>
      </c>
      <c r="Y181" s="1" t="n">
        <v>1</v>
      </c>
      <c r="Z181" s="1" t="n">
        <v>1</v>
      </c>
      <c r="AA181" s="7" t="n">
        <v>1</v>
      </c>
      <c r="AB181" s="8" t="s">
        <v>149</v>
      </c>
      <c r="AC181" s="8" t="s">
        <v>85</v>
      </c>
      <c r="AD181" s="6" t="n">
        <f aca="false">$C181+$D181*2+$E181*0.5+$F181+$G181*0.5</f>
        <v>28.5</v>
      </c>
      <c r="AE181" s="1" t="n">
        <f aca="false">$H181+$I181*3+$J181*0.5+$K181+$L181*0.5+$M181*0.1+$N181*0.2</f>
        <v>20.5</v>
      </c>
      <c r="AF181" s="1" t="n">
        <f aca="false">$AD181*$W181*$AA181-1.5*$AE181*$X181</f>
        <v>0.824999999999999</v>
      </c>
      <c r="AG181" s="1" t="n">
        <f aca="false">$O181*$Y181-2*($P181*$Z181+R181)</f>
        <v>0</v>
      </c>
      <c r="AH181" s="1" t="n">
        <f aca="false">IF($AG181&lt;0,$AG181*1.5,$AG181*3)</f>
        <v>0</v>
      </c>
      <c r="AI181" s="1" t="n">
        <f aca="false">(Q181+S181+U181)*2-(T181+V181)*3</f>
        <v>0</v>
      </c>
      <c r="AJ181" s="7" t="n">
        <f aca="false">AF181+AH181+AI181</f>
        <v>0.824999999999999</v>
      </c>
      <c r="AK181" s="9" t="n">
        <f aca="false">AJ181/(AD181+AE181*1.5+(O181+P181+R181+T181+V181)*3+(Q181+S181+U181)*2)</f>
        <v>0.0139240506329114</v>
      </c>
      <c r="AL181" s="1" t="str">
        <f aca="false">IF(AC181="","",IF(AC181="分","分",IF(AJ181=0,"分",IF(AC181="攻",IF(AJ181&gt;0,"一致","不一致"),IF(AJ181&gt;=0,"不一致","一致")))))</f>
        <v>分</v>
      </c>
      <c r="AM181" s="10" t="n">
        <f aca="false">IF(AC181="","",ABS(AK181))</f>
        <v>0.0139240506329114</v>
      </c>
      <c r="AN181" s="1" t="n">
        <f aca="false">AO181-AP181</f>
        <v>1</v>
      </c>
      <c r="AO181" s="1" t="n">
        <v>4</v>
      </c>
      <c r="AP181" s="1" t="n">
        <v>3</v>
      </c>
    </row>
    <row r="182" customFormat="false" ht="12.8" hidden="false" customHeight="false" outlineLevel="0" collapsed="false">
      <c r="A182" s="1" t="n">
        <v>181</v>
      </c>
      <c r="B182" s="1" t="s">
        <v>294</v>
      </c>
      <c r="C182" s="2" t="n">
        <v>9</v>
      </c>
      <c r="E182" s="2" t="n">
        <v>1</v>
      </c>
      <c r="F182" s="2" t="n">
        <v>1</v>
      </c>
      <c r="G182" s="3" t="n">
        <v>1</v>
      </c>
      <c r="H182" s="4" t="n">
        <v>8</v>
      </c>
      <c r="J182" s="2" t="n">
        <v>1</v>
      </c>
      <c r="L182" s="5" t="n">
        <v>2</v>
      </c>
      <c r="M182" s="5" t="n">
        <v>18</v>
      </c>
      <c r="N182" s="3" t="n">
        <v>6</v>
      </c>
      <c r="O182" s="4" t="n">
        <v>3</v>
      </c>
      <c r="P182" s="2" t="n">
        <v>3</v>
      </c>
      <c r="Q182" s="2" t="n">
        <v>1</v>
      </c>
      <c r="R182" s="2" t="n">
        <v>1</v>
      </c>
      <c r="W182" s="23" t="n">
        <v>1.1</v>
      </c>
      <c r="X182" s="1" t="n">
        <v>1</v>
      </c>
      <c r="Y182" s="1" t="n">
        <v>1</v>
      </c>
      <c r="Z182" s="1" t="n">
        <v>0.25</v>
      </c>
      <c r="AA182" s="7" t="n">
        <v>1</v>
      </c>
      <c r="AB182" s="8" t="s">
        <v>295</v>
      </c>
      <c r="AC182" s="8" t="s">
        <v>85</v>
      </c>
      <c r="AD182" s="6" t="n">
        <f aca="false">$C182+$D182*2+$E182*0.5+$F182+$G182*0.5</f>
        <v>11</v>
      </c>
      <c r="AE182" s="1" t="n">
        <f aca="false">$H182+$I182*3+$J182*0.5+$K182+$L182*0.5+$M182*0.1+$N182*0.2</f>
        <v>12.5</v>
      </c>
      <c r="AF182" s="1" t="n">
        <f aca="false">$AD182*$W182*$AA182-1.5*$AE182*$X182</f>
        <v>-6.65</v>
      </c>
      <c r="AG182" s="1" t="n">
        <f aca="false">$O182*$Y182-2*($P182*$Z182+R182)</f>
        <v>-0.5</v>
      </c>
      <c r="AH182" s="1" t="n">
        <f aca="false">IF($AG182&lt;0,$AG182*1.5,$AG182*3)</f>
        <v>-0.75</v>
      </c>
      <c r="AI182" s="1" t="n">
        <f aca="false">(Q182+S182+U182)*2-(T182+V182)*3</f>
        <v>2</v>
      </c>
      <c r="AJ182" s="7" t="n">
        <f aca="false">AF182+AH182+AI182</f>
        <v>-5.4</v>
      </c>
      <c r="AK182" s="9" t="n">
        <f aca="false">AJ182/(AD182+AE182*1.5+(O182+P182+R182+T182+V182)*3+(Q182+S182+U182)*2)</f>
        <v>-0.102369668246445</v>
      </c>
      <c r="AL182" s="1" t="str">
        <f aca="false">IF(AC182="","",IF(AC182="分","分",IF(AJ182=0,"分",IF(AC182="攻",IF(AJ182&gt;0,"一致","不一致"),IF(AJ182&gt;=0,"不一致","一致")))))</f>
        <v>分</v>
      </c>
      <c r="AM182" s="10" t="n">
        <f aca="false">IF(AC182="","",ABS(AK182))</f>
        <v>0.102369668246445</v>
      </c>
      <c r="AN182" s="1" t="n">
        <f aca="false">AO182-AP182</f>
        <v>3</v>
      </c>
      <c r="AO182" s="1" t="n">
        <v>5</v>
      </c>
      <c r="AP182" s="1" t="n">
        <v>2</v>
      </c>
    </row>
    <row r="183" customFormat="false" ht="12.8" hidden="false" customHeight="false" outlineLevel="0" collapsed="false">
      <c r="A183" s="1" t="n">
        <v>182</v>
      </c>
      <c r="B183" s="1" t="s">
        <v>296</v>
      </c>
      <c r="C183" s="2" t="n">
        <v>20.5</v>
      </c>
      <c r="E183" s="2" t="n">
        <v>1</v>
      </c>
      <c r="F183" s="2" t="n">
        <v>1</v>
      </c>
      <c r="G183" s="3" t="n">
        <v>2</v>
      </c>
      <c r="H183" s="4" t="n">
        <v>27</v>
      </c>
      <c r="R183" s="2" t="n">
        <v>2</v>
      </c>
      <c r="S183" s="2" t="n">
        <v>1</v>
      </c>
      <c r="U183" s="2" t="n">
        <v>3</v>
      </c>
      <c r="W183" s="24" t="n">
        <v>1.1</v>
      </c>
      <c r="X183" s="1" t="n">
        <v>0.7</v>
      </c>
      <c r="Y183" s="1" t="n">
        <v>1</v>
      </c>
      <c r="Z183" s="1" t="n">
        <v>1</v>
      </c>
      <c r="AA183" s="7" t="n">
        <v>1</v>
      </c>
      <c r="AB183" s="27" t="s">
        <v>297</v>
      </c>
      <c r="AC183" s="27" t="s">
        <v>45</v>
      </c>
      <c r="AD183" s="28" t="n">
        <f aca="false">$C183+$D183*2+$E183*0.5+$F183+$G183*0.5</f>
        <v>23</v>
      </c>
      <c r="AE183" s="29" t="n">
        <f aca="false">$H183+$I183*3+$J183*0.5+$K183+$L183*0.5+$M183*0.1+$N183*0.2</f>
        <v>27</v>
      </c>
      <c r="AF183" s="30" t="n">
        <f aca="false">$AD183*$W183*$AA183-$AE183*$X183</f>
        <v>6.4</v>
      </c>
      <c r="AG183" s="30" t="n">
        <f aca="false">$O183*$Y183-($P183*$Z183)</f>
        <v>0</v>
      </c>
      <c r="AH183" s="30" t="n">
        <f aca="false">AG183*3</f>
        <v>0</v>
      </c>
      <c r="AI183" s="30" t="n">
        <f aca="false">(Q183+S183+U183-R183-T183-V183)*3</f>
        <v>6</v>
      </c>
      <c r="AJ183" s="31" t="n">
        <f aca="false">AF183+AH183+AI183</f>
        <v>12.4</v>
      </c>
      <c r="AK183" s="32" t="n">
        <f aca="false">AJ183/(AD183+AE183+SUM(O183:V183)*3)</f>
        <v>0.182352941176471</v>
      </c>
      <c r="AL183" s="1" t="str">
        <f aca="false">IF(AC183="","",IF(AC183="分","分",IF(AJ183=0,"分",IF(AC183="攻",IF(AJ183&gt;0,"一致","不一致"),IF(AJ183&gt;=0,"不一致","一致")))))</f>
        <v>一致</v>
      </c>
      <c r="AM183" s="10" t="n">
        <f aca="false">IF(AC183="","",ABS(AK183))</f>
        <v>0.182352941176471</v>
      </c>
      <c r="AN183" s="1" t="n">
        <f aca="false">AO183-AP183</f>
        <v>-3</v>
      </c>
      <c r="AO183" s="1" t="n">
        <v>2</v>
      </c>
      <c r="AP183" s="1" t="n">
        <v>5</v>
      </c>
    </row>
    <row r="184" customFormat="false" ht="12.8" hidden="false" customHeight="false" outlineLevel="0" collapsed="false">
      <c r="A184" s="1" t="n">
        <v>183</v>
      </c>
      <c r="B184" s="1" t="s">
        <v>298</v>
      </c>
      <c r="C184" s="2" t="n">
        <v>15</v>
      </c>
      <c r="E184" s="2" t="n">
        <v>1</v>
      </c>
      <c r="H184" s="4" t="n">
        <v>14</v>
      </c>
      <c r="O184" s="4" t="n">
        <v>8</v>
      </c>
      <c r="P184" s="2" t="n">
        <v>2</v>
      </c>
      <c r="R184" s="2" t="n">
        <v>2</v>
      </c>
      <c r="W184" s="6" t="n">
        <v>1</v>
      </c>
      <c r="X184" s="1" t="n">
        <v>1.1</v>
      </c>
      <c r="Y184" s="1" t="n">
        <v>1</v>
      </c>
      <c r="Z184" s="1" t="n">
        <v>1</v>
      </c>
      <c r="AA184" s="7" t="n">
        <v>1.5</v>
      </c>
      <c r="AB184" s="19" t="s">
        <v>299</v>
      </c>
      <c r="AC184" s="8" t="s">
        <v>45</v>
      </c>
      <c r="AD184" s="6" t="n">
        <f aca="false">$C184+$D184*2+$E184*0.5+$F184+$G184*0.5</f>
        <v>15.5</v>
      </c>
      <c r="AE184" s="1" t="n">
        <f aca="false">$H184+$I184*3+$J184*0.5+$K184+$L184*0.5+$M184*0.1+$N184*0.2</f>
        <v>14</v>
      </c>
      <c r="AF184" s="1" t="n">
        <f aca="false">$AD184*$W184*$AA184-1.5*$AE184*$X184</f>
        <v>0.149999999999999</v>
      </c>
      <c r="AG184" s="1" t="n">
        <f aca="false">$O184*$Y184-2*($P184*$Z184+R184)</f>
        <v>0</v>
      </c>
      <c r="AH184" s="1" t="n">
        <f aca="false">IF($AG184&lt;0,$AG184*1.5,$AG184*3)</f>
        <v>0</v>
      </c>
      <c r="AI184" s="1" t="n">
        <f aca="false">(Q184+S184+U184)*2-(T184+V184)*3</f>
        <v>0</v>
      </c>
      <c r="AJ184" s="7" t="n">
        <f aca="false">AF184+AH184+AI184</f>
        <v>0.149999999999999</v>
      </c>
      <c r="AK184" s="9" t="n">
        <f aca="false">AJ184/(AD184+AE184*1.5+(O184+P184+R184+T184+V184)*3+(Q184+S184+U184)*2)</f>
        <v>0.00206896551724136</v>
      </c>
      <c r="AL184" s="1" t="str">
        <f aca="false">IF(AC184="","",IF(AC184="分","分",IF(AJ184=0,"分",IF(AC184="攻",IF(AJ184&gt;0,"一致","不一致"),IF(AJ184&gt;=0,"不一致","一致")))))</f>
        <v>一致</v>
      </c>
      <c r="AM184" s="10" t="n">
        <f aca="false">IF(AC184="","",ABS(AK184))</f>
        <v>0.00206896551724136</v>
      </c>
      <c r="AN184" s="1" t="n">
        <f aca="false">AO184-AP184</f>
        <v>0</v>
      </c>
      <c r="AO184" s="1" t="n">
        <v>3</v>
      </c>
      <c r="AP184" s="1" t="n">
        <v>3</v>
      </c>
    </row>
    <row r="185" customFormat="false" ht="12.8" hidden="false" customHeight="false" outlineLevel="0" collapsed="false">
      <c r="A185" s="1" t="n">
        <v>184</v>
      </c>
      <c r="B185" s="1" t="s">
        <v>300</v>
      </c>
      <c r="C185" s="2" t="n">
        <v>17.5</v>
      </c>
      <c r="H185" s="4" t="n">
        <v>9</v>
      </c>
      <c r="W185" s="6" t="n">
        <v>1</v>
      </c>
      <c r="X185" s="1" t="n">
        <v>1</v>
      </c>
      <c r="Y185" s="1" t="n">
        <v>1</v>
      </c>
      <c r="Z185" s="1" t="n">
        <v>1</v>
      </c>
      <c r="AA185" s="7" t="n">
        <v>0.5</v>
      </c>
      <c r="AB185" s="20" t="s">
        <v>301</v>
      </c>
      <c r="AC185" s="8" t="s">
        <v>43</v>
      </c>
      <c r="AD185" s="6" t="n">
        <f aca="false">$C185+$D185*2+$E185*0.5+$F185+$G185*0.5</f>
        <v>17.5</v>
      </c>
      <c r="AE185" s="1" t="n">
        <f aca="false">$H185+$I185*3+$J185*0.5+$K185+$L185*0.5+$M185*0.1+$N185*0.2</f>
        <v>9</v>
      </c>
      <c r="AF185" s="1" t="n">
        <f aca="false">$AD185*$W185*$AA185-1.5*$AE185*$X185</f>
        <v>-4.75</v>
      </c>
      <c r="AG185" s="1" t="n">
        <f aca="false">$O185*$Y185-2*($P185*$Z185+R185)</f>
        <v>0</v>
      </c>
      <c r="AH185" s="1" t="n">
        <f aca="false">IF($AG185&lt;0,$AG185*1.5,$AG185*3)</f>
        <v>0</v>
      </c>
      <c r="AI185" s="1" t="n">
        <f aca="false">(Q185+S185+U185)*2-(T185+V185)*3</f>
        <v>0</v>
      </c>
      <c r="AJ185" s="7" t="n">
        <f aca="false">AF185+AH185+AI185</f>
        <v>-4.75</v>
      </c>
      <c r="AK185" s="9" t="n">
        <f aca="false">AJ185/(AD185+AE185*1.5+(O185+P185+R185+T185+V185)*3+(Q185+S185+U185)*2)</f>
        <v>-0.153225806451613</v>
      </c>
      <c r="AL185" s="1" t="str">
        <f aca="false">IF(AC185="","",IF(AC185="分","分",IF(AJ185=0,"分",IF(AC185="攻",IF(AJ185&gt;0,"一致","不一致"),IF(AJ185&gt;=0,"不一致","一致")))))</f>
        <v>一致</v>
      </c>
      <c r="AM185" s="10" t="n">
        <f aca="false">IF(AC185="","",ABS(AK185))</f>
        <v>0.153225806451613</v>
      </c>
      <c r="AN185" s="1" t="n">
        <f aca="false">AO185-AP185</f>
        <v>1</v>
      </c>
      <c r="AO185" s="1" t="n">
        <v>3</v>
      </c>
      <c r="AP185" s="1" t="n">
        <v>2</v>
      </c>
    </row>
    <row r="186" customFormat="false" ht="12.8" hidden="false" customHeight="false" outlineLevel="0" collapsed="false">
      <c r="A186" s="1" t="n">
        <v>185</v>
      </c>
      <c r="B186" s="1" t="s">
        <v>302</v>
      </c>
      <c r="C186" s="2" t="n">
        <v>10</v>
      </c>
      <c r="H186" s="4" t="n">
        <v>8</v>
      </c>
      <c r="O186" s="4" t="n">
        <v>5</v>
      </c>
      <c r="R186" s="2" t="n">
        <v>2</v>
      </c>
      <c r="W186" s="6" t="n">
        <v>1</v>
      </c>
      <c r="X186" s="1" t="n">
        <v>1</v>
      </c>
      <c r="Y186" s="1" t="n">
        <v>1</v>
      </c>
      <c r="Z186" s="1" t="n">
        <v>1</v>
      </c>
      <c r="AA186" s="7" t="n">
        <v>1</v>
      </c>
      <c r="AC186" s="8" t="s">
        <v>45</v>
      </c>
      <c r="AD186" s="6" t="n">
        <f aca="false">$C186+$D186*2+$E186*0.5+$F186+$G186*0.5</f>
        <v>10</v>
      </c>
      <c r="AE186" s="1" t="n">
        <f aca="false">$H186+$I186*3+$J186*0.5+$K186+$L186*0.5+$M186*0.1+$N186*0.2</f>
        <v>8</v>
      </c>
      <c r="AF186" s="1" t="n">
        <f aca="false">$AD186*$W186*$AA186-1.5*$AE186*$X186</f>
        <v>-2</v>
      </c>
      <c r="AG186" s="1" t="n">
        <f aca="false">$O186*$Y186-2*($P186*$Z186+R186)</f>
        <v>1</v>
      </c>
      <c r="AH186" s="1" t="n">
        <f aca="false">IF($AG186&lt;0,$AG186*1.5,$AG186*3)</f>
        <v>3</v>
      </c>
      <c r="AI186" s="1" t="n">
        <f aca="false">(Q186+S186+U186)*2-(T186+V186)*3</f>
        <v>0</v>
      </c>
      <c r="AJ186" s="7" t="n">
        <f aca="false">AF186+AH186+AI186</f>
        <v>1</v>
      </c>
      <c r="AK186" s="9" t="n">
        <f aca="false">AJ186/(AD186+AE186*1.5+(O186+P186+R186+T186+V186)*3+(Q186+S186+U186)*2)</f>
        <v>0.0232558139534884</v>
      </c>
      <c r="AL186" s="1" t="str">
        <f aca="false">IF(AC186="","",IF(AC186="分","分",IF(AJ186=0,"分",IF(AC186="攻",IF(AJ186&gt;0,"一致","不一致"),IF(AJ186&gt;=0,"不一致","一致")))))</f>
        <v>一致</v>
      </c>
      <c r="AM186" s="10" t="n">
        <f aca="false">IF(AC186="","",ABS(AK186))</f>
        <v>0.0232558139534884</v>
      </c>
      <c r="AN186" s="1" t="n">
        <f aca="false">AO186-AP186</f>
        <v>1</v>
      </c>
      <c r="AO186" s="1" t="n">
        <v>4</v>
      </c>
      <c r="AP186" s="1" t="n">
        <v>3</v>
      </c>
    </row>
    <row r="187" customFormat="false" ht="12.8" hidden="false" customHeight="false" outlineLevel="0" collapsed="false">
      <c r="A187" s="1" t="n">
        <v>186</v>
      </c>
      <c r="B187" s="1" t="s">
        <v>303</v>
      </c>
      <c r="C187" s="2" t="n">
        <v>14</v>
      </c>
      <c r="H187" s="4" t="n">
        <v>6</v>
      </c>
      <c r="O187" s="4" t="n">
        <v>2</v>
      </c>
      <c r="W187" s="39" t="n">
        <v>0.4</v>
      </c>
      <c r="X187" s="1" t="n">
        <v>1.1</v>
      </c>
      <c r="Y187" s="1" t="n">
        <v>1</v>
      </c>
      <c r="Z187" s="1" t="n">
        <v>1</v>
      </c>
      <c r="AA187" s="7" t="n">
        <v>1</v>
      </c>
      <c r="AB187" s="8" t="s">
        <v>304</v>
      </c>
      <c r="AC187" s="8" t="s">
        <v>45</v>
      </c>
      <c r="AD187" s="6" t="n">
        <f aca="false">$C187+$D187*2+$E187*0.5+$F187+$G187*0.5</f>
        <v>14</v>
      </c>
      <c r="AE187" s="1" t="n">
        <f aca="false">$H187+$I187*3+$J187*0.5+$K187+$L187*0.5+$M187*0.1+$N187*0.2</f>
        <v>6</v>
      </c>
      <c r="AF187" s="1" t="n">
        <f aca="false">$AD187*$W187*$AA187-1.5*$AE187*$X187</f>
        <v>-4.3</v>
      </c>
      <c r="AG187" s="1" t="n">
        <f aca="false">$O187*$Y187-2*($P187*$Z187+R187)</f>
        <v>2</v>
      </c>
      <c r="AH187" s="1" t="n">
        <f aca="false">IF($AG187&lt;0,$AG187*1.5,$AG187*3)</f>
        <v>6</v>
      </c>
      <c r="AI187" s="1" t="n">
        <f aca="false">(Q187+S187+U187)*2-(T187+V187)*3</f>
        <v>0</v>
      </c>
      <c r="AJ187" s="7" t="n">
        <f aca="false">AF187+AH187+AI187</f>
        <v>1.7</v>
      </c>
      <c r="AK187" s="9" t="n">
        <f aca="false">AJ187/(AD187+AE187*1.5+(O187+P187+R187+T187+V187)*3+(Q187+S187+U187)*2)</f>
        <v>0.0586206896551724</v>
      </c>
      <c r="AL187" s="1" t="str">
        <f aca="false">IF(AC187="","",IF(AC187="分","分",IF(AJ187=0,"分",IF(AC187="攻",IF(AJ187&gt;0,"一致","不一致"),IF(AJ187&gt;=0,"不一致","一致")))))</f>
        <v>一致</v>
      </c>
      <c r="AM187" s="10" t="n">
        <f aca="false">IF(AC187="","",ABS(AK187))</f>
        <v>0.0586206896551724</v>
      </c>
      <c r="AN187" s="1" t="n">
        <f aca="false">AO187-AP187</f>
        <v>0</v>
      </c>
      <c r="AO187" s="1" t="n">
        <v>2</v>
      </c>
      <c r="AP187" s="1" t="n">
        <v>2</v>
      </c>
    </row>
    <row r="188" customFormat="false" ht="12.8" hidden="false" customHeight="false" outlineLevel="0" collapsed="false">
      <c r="A188" s="1" t="n">
        <v>187</v>
      </c>
      <c r="B188" s="1" t="s">
        <v>305</v>
      </c>
      <c r="C188" s="2" t="n">
        <v>11.5</v>
      </c>
      <c r="H188" s="4" t="n">
        <v>7</v>
      </c>
      <c r="J188" s="2" t="n">
        <v>1</v>
      </c>
      <c r="M188" s="5" t="n">
        <v>8</v>
      </c>
      <c r="O188" s="4" t="n">
        <v>10</v>
      </c>
      <c r="P188" s="2" t="n">
        <v>1</v>
      </c>
      <c r="R188" s="2" t="n">
        <v>1</v>
      </c>
      <c r="W188" s="6" t="n">
        <v>1</v>
      </c>
      <c r="X188" s="1" t="n">
        <v>1.2</v>
      </c>
      <c r="Y188" s="1" t="n">
        <v>0.5</v>
      </c>
      <c r="Z188" s="1" t="n">
        <v>1</v>
      </c>
      <c r="AA188" s="7" t="n">
        <v>0.5</v>
      </c>
      <c r="AB188" s="20" t="s">
        <v>306</v>
      </c>
      <c r="AC188" s="8" t="s">
        <v>43</v>
      </c>
      <c r="AD188" s="6" t="n">
        <f aca="false">$C188+$D188*2+$E188*0.5+$F188+$G188*0.5</f>
        <v>11.5</v>
      </c>
      <c r="AE188" s="1" t="n">
        <f aca="false">$H188+$I188*3+$J188*0.5+$K188+$L188*0.5+$M188*0.1+$N188*0.2</f>
        <v>8.3</v>
      </c>
      <c r="AF188" s="1" t="n">
        <f aca="false">$AD188*$W188*$AA188-1.5*$AE188*$X188</f>
        <v>-9.19</v>
      </c>
      <c r="AG188" s="1" t="n">
        <f aca="false">$O188*$Y188-2*($P188*$Z188+R188)</f>
        <v>1</v>
      </c>
      <c r="AH188" s="1" t="n">
        <f aca="false">IF($AG188&lt;0,$AG188*1.5,$AG188*3)</f>
        <v>3</v>
      </c>
      <c r="AI188" s="1" t="n">
        <f aca="false">(Q188+S188+U188)*2-(T188+V188)*3</f>
        <v>0</v>
      </c>
      <c r="AJ188" s="7" t="n">
        <f aca="false">AF188+AH188+AI188</f>
        <v>-6.19</v>
      </c>
      <c r="AK188" s="9" t="n">
        <f aca="false">AJ188/(AD188+AE188*1.5+(O188+P188+R188+T188+V188)*3+(Q188+S188+U188)*2)</f>
        <v>-0.10325271059216</v>
      </c>
      <c r="AL188" s="1" t="str">
        <f aca="false">IF(AC188="","",IF(AC188="分","分",IF(AJ188=0,"分",IF(AC188="攻",IF(AJ188&gt;0,"一致","不一致"),IF(AJ188&gt;=0,"不一致","一致")))))</f>
        <v>一致</v>
      </c>
      <c r="AM188" s="10" t="n">
        <f aca="false">IF(AC188="","",ABS(AK188))</f>
        <v>0.10325271059216</v>
      </c>
      <c r="AN188" s="1" t="n">
        <f aca="false">AO188-AP188</f>
        <v>-1</v>
      </c>
      <c r="AO188" s="1" t="n">
        <v>4</v>
      </c>
      <c r="AP188" s="1" t="n">
        <v>5</v>
      </c>
    </row>
    <row r="189" customFormat="false" ht="12.8" hidden="false" customHeight="false" outlineLevel="0" collapsed="false">
      <c r="A189" s="1" t="n">
        <v>188</v>
      </c>
      <c r="B189" s="1" t="s">
        <v>307</v>
      </c>
      <c r="C189" s="2" t="n">
        <v>20.5</v>
      </c>
      <c r="E189" s="2" t="n">
        <v>1</v>
      </c>
      <c r="H189" s="4" t="n">
        <v>9.5</v>
      </c>
      <c r="P189" s="2" t="n">
        <v>1</v>
      </c>
      <c r="R189" s="2" t="n">
        <v>1</v>
      </c>
      <c r="W189" s="6" t="n">
        <v>1.1</v>
      </c>
      <c r="X189" s="1" t="n">
        <v>1.2</v>
      </c>
      <c r="Y189" s="1" t="n">
        <v>1</v>
      </c>
      <c r="Z189" s="1" t="n">
        <v>1</v>
      </c>
      <c r="AA189" s="7" t="n">
        <v>1</v>
      </c>
      <c r="AB189" s="8" t="s">
        <v>308</v>
      </c>
      <c r="AC189" s="8" t="s">
        <v>43</v>
      </c>
      <c r="AD189" s="6" t="n">
        <f aca="false">$C189+$D189*2+$E189*0.5+$F189+$G189*0.5</f>
        <v>21</v>
      </c>
      <c r="AE189" s="1" t="n">
        <f aca="false">$H189+$I189*3+$J189*0.5+$K189+$L189*0.5+$M189*0.1+$N189*0.2</f>
        <v>9.5</v>
      </c>
      <c r="AF189" s="1" t="n">
        <f aca="false">$AD189*$W189*$AA189-1.5*$AE189*$X189</f>
        <v>6</v>
      </c>
      <c r="AG189" s="1" t="n">
        <f aca="false">$O189*$Y189-2*($P189*$Z189+R189)</f>
        <v>-4</v>
      </c>
      <c r="AH189" s="1" t="n">
        <f aca="false">IF($AG189&lt;0,$AG189*1.5,$AG189*3)</f>
        <v>-6</v>
      </c>
      <c r="AI189" s="1" t="n">
        <f aca="false">(Q189+S189+U189)*2-(T189+V189)*3</f>
        <v>0</v>
      </c>
      <c r="AJ189" s="7" t="n">
        <f aca="false">AF189+AH189+AI189</f>
        <v>0</v>
      </c>
      <c r="AK189" s="9" t="n">
        <f aca="false">AJ189/(AD189+AE189*1.5+(O189+P189+R189+T189+V189)*3+(Q189+S189+U189)*2)</f>
        <v>0</v>
      </c>
      <c r="AL189" s="1" t="str">
        <f aca="false">IF(AC189="","",IF(AC189="分","分",IF(AJ189=0,"分",IF(AC189="攻",IF(AJ189&gt;0,"一致","不一致"),IF(AJ189&gt;=0,"不一致","一致")))))</f>
        <v>分</v>
      </c>
      <c r="AM189" s="10" t="n">
        <f aca="false">IF(AC189="","",ABS(AK189))</f>
        <v>0</v>
      </c>
      <c r="AN189" s="1" t="n">
        <f aca="false">AO189-AP189</f>
        <v>0</v>
      </c>
      <c r="AO189" s="1" t="n">
        <v>5</v>
      </c>
      <c r="AP189" s="1" t="n">
        <v>5</v>
      </c>
    </row>
    <row r="190" customFormat="false" ht="12.8" hidden="false" customHeight="false" outlineLevel="0" collapsed="false">
      <c r="A190" s="1" t="n">
        <v>189</v>
      </c>
      <c r="B190" s="1" t="s">
        <v>309</v>
      </c>
      <c r="C190" s="2" t="n">
        <v>18.5</v>
      </c>
      <c r="H190" s="4" t="n">
        <v>8</v>
      </c>
      <c r="O190" s="4" t="n">
        <v>2</v>
      </c>
      <c r="R190" s="2" t="n">
        <v>1</v>
      </c>
      <c r="W190" s="39" t="n">
        <v>0.7</v>
      </c>
      <c r="X190" s="1" t="n">
        <v>1.2</v>
      </c>
      <c r="Y190" s="1" t="n">
        <v>1</v>
      </c>
      <c r="Z190" s="1" t="n">
        <v>1</v>
      </c>
      <c r="AA190" s="7" t="n">
        <v>1</v>
      </c>
      <c r="AB190" s="8" t="s">
        <v>310</v>
      </c>
      <c r="AC190" s="8" t="s">
        <v>45</v>
      </c>
      <c r="AD190" s="6" t="n">
        <f aca="false">$C190+$D190*2+$E190*0.5+$F190+$G190*0.5</f>
        <v>18.5</v>
      </c>
      <c r="AE190" s="1" t="n">
        <f aca="false">$H190+$I190*3+$J190*0.5+$K190+$L190*0.5+$M190*0.1+$N190*0.2</f>
        <v>8</v>
      </c>
      <c r="AF190" s="1" t="n">
        <f aca="false">$AD190*$W190*$AA190-1.5*$AE190*$X190</f>
        <v>-1.45</v>
      </c>
      <c r="AG190" s="1" t="n">
        <f aca="false">$O190*$Y190-2*($P190*$Z190+R190)</f>
        <v>0</v>
      </c>
      <c r="AH190" s="1" t="n">
        <f aca="false">IF($AG190&lt;0,$AG190*1.5,$AG190*3)</f>
        <v>0</v>
      </c>
      <c r="AI190" s="1" t="n">
        <f aca="false">(Q190+S190+U190)*2-(T190+V190)*3</f>
        <v>0</v>
      </c>
      <c r="AJ190" s="7" t="n">
        <f aca="false">AF190+AH190+AI190</f>
        <v>-1.45</v>
      </c>
      <c r="AK190" s="9" t="n">
        <f aca="false">AJ190/(AD190+AE190*1.5+(O190+P190+R190+T190+V190)*3+(Q190+S190+U190)*2)</f>
        <v>-0.0367088607594937</v>
      </c>
      <c r="AL190" s="1" t="str">
        <f aca="false">IF(AC190="","",IF(AC190="分","分",IF(AJ190=0,"分",IF(AC190="攻",IF(AJ190&gt;0,"一致","不一致"),IF(AJ190&gt;=0,"不一致","一致")))))</f>
        <v>不一致</v>
      </c>
      <c r="AM190" s="10" t="n">
        <f aca="false">IF(AC190="","",ABS(AK190))</f>
        <v>0.0367088607594937</v>
      </c>
      <c r="AN190" s="1" t="n">
        <f aca="false">AO190-AP190</f>
        <v>-3</v>
      </c>
      <c r="AO190" s="1" t="n">
        <v>2</v>
      </c>
      <c r="AP190" s="1" t="n">
        <v>5</v>
      </c>
    </row>
    <row r="191" customFormat="false" ht="12.8" hidden="false" customHeight="false" outlineLevel="0" collapsed="false">
      <c r="A191" s="1" t="n">
        <v>190</v>
      </c>
      <c r="B191" s="1" t="s">
        <v>311</v>
      </c>
      <c r="C191" s="2" t="n">
        <v>7</v>
      </c>
      <c r="H191" s="4" t="n">
        <v>12</v>
      </c>
      <c r="O191" s="4" t="n">
        <v>12</v>
      </c>
      <c r="P191" s="2" t="n">
        <v>2</v>
      </c>
      <c r="R191" s="2" t="n">
        <v>2</v>
      </c>
      <c r="W191" s="23" t="n">
        <v>1.2</v>
      </c>
      <c r="X191" s="1" t="n">
        <v>1</v>
      </c>
      <c r="Y191" s="1" t="n">
        <v>1</v>
      </c>
      <c r="Z191" s="1" t="n">
        <v>1</v>
      </c>
      <c r="AA191" s="7" t="n">
        <v>1</v>
      </c>
      <c r="AB191" s="19" t="s">
        <v>312</v>
      </c>
      <c r="AC191" s="8" t="s">
        <v>45</v>
      </c>
      <c r="AD191" s="6" t="n">
        <f aca="false">$C191+$D191*2+$E191*0.5+$F191+$G191*0.5</f>
        <v>7</v>
      </c>
      <c r="AE191" s="1" t="n">
        <f aca="false">$H191+$I191*3+$J191*0.5+$K191+$L191*0.5+$M191*0.1+$N191*0.2</f>
        <v>12</v>
      </c>
      <c r="AF191" s="1" t="n">
        <f aca="false">$AD191*$W191*$AA191-1.5*$AE191*$X191</f>
        <v>-9.6</v>
      </c>
      <c r="AG191" s="1" t="n">
        <f aca="false">$O191*$Y191-2*($P191*$Z191+R191)</f>
        <v>4</v>
      </c>
      <c r="AH191" s="1" t="n">
        <f aca="false">IF($AG191&lt;0,$AG191*1.5,$AG191*3)</f>
        <v>12</v>
      </c>
      <c r="AI191" s="1" t="n">
        <f aca="false">(Q191+S191+U191)*2-(T191+V191)*3</f>
        <v>0</v>
      </c>
      <c r="AJ191" s="7" t="n">
        <f aca="false">AF191+AH191+AI191</f>
        <v>2.4</v>
      </c>
      <c r="AK191" s="9" t="n">
        <f aca="false">AJ191/(AD191+AE191*1.5+(O191+P191+R191+T191+V191)*3+(Q191+S191+U191)*2)</f>
        <v>0.0328767123287671</v>
      </c>
      <c r="AL191" s="1" t="str">
        <f aca="false">IF(AC191="","",IF(AC191="分","分",IF(AJ191=0,"分",IF(AC191="攻",IF(AJ191&gt;0,"一致","不一致"),IF(AJ191&gt;=0,"不一致","一致")))))</f>
        <v>一致</v>
      </c>
      <c r="AM191" s="10" t="n">
        <f aca="false">IF(AC191="","",ABS(AK191))</f>
        <v>0.0328767123287671</v>
      </c>
      <c r="AN191" s="1" t="n">
        <f aca="false">AO191-AP191</f>
        <v>3</v>
      </c>
      <c r="AO191" s="1" t="n">
        <v>4</v>
      </c>
      <c r="AP191" s="1" t="n">
        <v>1</v>
      </c>
    </row>
    <row r="192" customFormat="false" ht="12.8" hidden="false" customHeight="false" outlineLevel="0" collapsed="false">
      <c r="A192" s="1" t="n">
        <v>191</v>
      </c>
      <c r="B192" s="1" t="s">
        <v>313</v>
      </c>
      <c r="C192" s="2" t="n">
        <v>7</v>
      </c>
      <c r="E192" s="2" t="n">
        <v>1</v>
      </c>
      <c r="H192" s="4" t="n">
        <v>9</v>
      </c>
      <c r="O192" s="4" t="n">
        <v>5</v>
      </c>
      <c r="P192" s="2" t="n">
        <v>1</v>
      </c>
      <c r="R192" s="2" t="n">
        <v>1</v>
      </c>
      <c r="W192" s="6" t="n">
        <v>1.1</v>
      </c>
      <c r="X192" s="1" t="n">
        <v>1</v>
      </c>
      <c r="Y192" s="1" t="n">
        <v>0.75</v>
      </c>
      <c r="Z192" s="1" t="n">
        <v>1</v>
      </c>
      <c r="AA192" s="7" t="n">
        <v>1</v>
      </c>
      <c r="AB192" s="8" t="s">
        <v>314</v>
      </c>
      <c r="AC192" s="8" t="s">
        <v>43</v>
      </c>
      <c r="AD192" s="6" t="n">
        <f aca="false">$C192+$D192*2+$E192*0.5+$F192+$G192*0.5</f>
        <v>7.5</v>
      </c>
      <c r="AE192" s="1" t="n">
        <f aca="false">$H192+$I192*3+$J192*0.5+$K192+$L192*0.5+$M192*0.1+$N192*0.2</f>
        <v>9</v>
      </c>
      <c r="AF192" s="1" t="n">
        <f aca="false">$AD192*$W192*$AA192-1.5*$AE192*$X192</f>
        <v>-5.25</v>
      </c>
      <c r="AG192" s="1" t="n">
        <f aca="false">$O192*$Y192-2*($P192*$Z192+R192)</f>
        <v>-0.25</v>
      </c>
      <c r="AH192" s="1" t="n">
        <f aca="false">IF($AG192&lt;0,$AG192*1.5,$AG192*3)</f>
        <v>-0.375</v>
      </c>
      <c r="AI192" s="1" t="n">
        <f aca="false">(Q192+S192+U192)*2-(T192+V192)*3</f>
        <v>0</v>
      </c>
      <c r="AJ192" s="7" t="n">
        <f aca="false">AF192+AH192+AI192</f>
        <v>-5.625</v>
      </c>
      <c r="AK192" s="9" t="n">
        <f aca="false">AJ192/(AD192+AE192*1.5+(O192+P192+R192+T192+V192)*3+(Q192+S192+U192)*2)</f>
        <v>-0.133928571428571</v>
      </c>
      <c r="AL192" s="1" t="str">
        <f aca="false">IF(AC192="","",IF(AC192="分","分",IF(AJ192=0,"分",IF(AC192="攻",IF(AJ192&gt;0,"一致","不一致"),IF(AJ192&gt;=0,"不一致","一致")))))</f>
        <v>一致</v>
      </c>
      <c r="AM192" s="10" t="n">
        <f aca="false">IF(AC192="","",ABS(AK192))</f>
        <v>0.133928571428571</v>
      </c>
      <c r="AN192" s="1" t="n">
        <f aca="false">AO192-AP192</f>
        <v>2</v>
      </c>
      <c r="AO192" s="1" t="n">
        <v>4</v>
      </c>
      <c r="AP192" s="1" t="n">
        <v>2</v>
      </c>
    </row>
    <row r="193" customFormat="false" ht="12.8" hidden="false" customHeight="false" outlineLevel="0" collapsed="false">
      <c r="A193" s="1" t="n">
        <v>192</v>
      </c>
      <c r="B193" s="1" t="s">
        <v>315</v>
      </c>
      <c r="C193" s="2" t="n">
        <v>15</v>
      </c>
      <c r="E193" s="2" t="n">
        <v>1</v>
      </c>
      <c r="F193" s="2" t="n">
        <v>1</v>
      </c>
      <c r="G193" s="3" t="n">
        <v>2</v>
      </c>
      <c r="H193" s="4" t="n">
        <v>12</v>
      </c>
      <c r="M193" s="5" t="n">
        <v>18</v>
      </c>
      <c r="N193" s="3" t="n">
        <v>6</v>
      </c>
      <c r="O193" s="4" t="n">
        <v>11</v>
      </c>
      <c r="P193" s="2" t="n">
        <v>4</v>
      </c>
      <c r="R193" s="2" t="n">
        <v>2</v>
      </c>
      <c r="T193" s="2" t="n">
        <v>1</v>
      </c>
      <c r="U193" s="2" t="n">
        <v>2</v>
      </c>
      <c r="W193" s="6" t="n">
        <v>1.1</v>
      </c>
      <c r="X193" s="1" t="n">
        <v>0.9</v>
      </c>
      <c r="Y193" s="1" t="n">
        <v>0.75</v>
      </c>
      <c r="Z193" s="1" t="n">
        <v>1</v>
      </c>
      <c r="AA193" s="7" t="n">
        <v>1</v>
      </c>
      <c r="AB193" s="8" t="s">
        <v>316</v>
      </c>
      <c r="AC193" s="8" t="s">
        <v>45</v>
      </c>
      <c r="AD193" s="6" t="n">
        <f aca="false">$C193+$D193*2+$E193*0.5+$F193+$G193*0.5</f>
        <v>17.5</v>
      </c>
      <c r="AE193" s="1" t="n">
        <f aca="false">$H193+$I193*3+$J193*0.5+$K193+$L193*0.5+$M193*0.1+$N193*0.2</f>
        <v>15</v>
      </c>
      <c r="AF193" s="1" t="n">
        <f aca="false">$AD193*$W193*$AA193-1.5*$AE193*$X193</f>
        <v>-1</v>
      </c>
      <c r="AG193" s="1" t="n">
        <f aca="false">$O193*$Y193-2*($P193*$Z193+R193)</f>
        <v>-3.75</v>
      </c>
      <c r="AH193" s="1" t="n">
        <f aca="false">IF($AG193&lt;0,$AG193*1.5,$AG193*3)</f>
        <v>-5.625</v>
      </c>
      <c r="AI193" s="1" t="n">
        <f aca="false">(Q193+S193+U193)*2-(T193+V193)*3</f>
        <v>1</v>
      </c>
      <c r="AJ193" s="7" t="n">
        <f aca="false">AF193+AH193+AI193</f>
        <v>-5.625</v>
      </c>
      <c r="AK193" s="9" t="n">
        <f aca="false">AJ193/(AD193+AE193*1.5+(O193+P193+R193+T193+V193)*3+(Q193+S193+U193)*2)</f>
        <v>-0.0573979591836735</v>
      </c>
      <c r="AL193" s="1" t="str">
        <f aca="false">IF(AC193="","",IF(AC193="分","分",IF(AJ193=0,"分",IF(AC193="攻",IF(AJ193&gt;0,"一致","不一致"),IF(AJ193&gt;=0,"不一致","一致")))))</f>
        <v>不一致</v>
      </c>
      <c r="AM193" s="10" t="n">
        <f aca="false">IF(AC193="","",ABS(AK193))</f>
        <v>0.0573979591836735</v>
      </c>
      <c r="AN193" s="1" t="n">
        <f aca="false">AO193-AP193</f>
        <v>1</v>
      </c>
      <c r="AO193" s="1" t="n">
        <v>4</v>
      </c>
      <c r="AP193" s="1" t="n">
        <v>3</v>
      </c>
    </row>
    <row r="194" customFormat="false" ht="12.8" hidden="false" customHeight="false" outlineLevel="0" collapsed="false">
      <c r="A194" s="1" t="n">
        <v>193</v>
      </c>
      <c r="B194" s="1" t="s">
        <v>317</v>
      </c>
      <c r="C194" s="2" t="n">
        <v>26</v>
      </c>
      <c r="G194" s="3" t="n">
        <v>4</v>
      </c>
      <c r="H194" s="4" t="n">
        <v>25</v>
      </c>
      <c r="L194" s="5" t="n">
        <v>3</v>
      </c>
      <c r="O194" s="4" t="n">
        <v>6</v>
      </c>
      <c r="R194" s="2" t="n">
        <v>3</v>
      </c>
      <c r="W194" s="6" t="n">
        <v>1</v>
      </c>
      <c r="X194" s="1" t="n">
        <v>0.9</v>
      </c>
      <c r="Y194" s="1" t="n">
        <v>1</v>
      </c>
      <c r="Z194" s="1" t="n">
        <v>1</v>
      </c>
      <c r="AA194" s="45" t="n">
        <v>2</v>
      </c>
      <c r="AB194" s="8" t="s">
        <v>318</v>
      </c>
      <c r="AC194" s="8" t="s">
        <v>45</v>
      </c>
      <c r="AD194" s="6" t="n">
        <f aca="false">$C194+$D194*2+$E194*0.5+$F194+$G194*0.5</f>
        <v>28</v>
      </c>
      <c r="AE194" s="1" t="n">
        <f aca="false">$H194+$I194*3+$J194*0.5+$K194+$L194*0.5+$M194*0.1+$N194*0.2</f>
        <v>26.5</v>
      </c>
      <c r="AF194" s="1" t="n">
        <f aca="false">$AD194*$W194*$AA194-1.5*$AE194*$X194</f>
        <v>20.225</v>
      </c>
      <c r="AG194" s="1" t="n">
        <f aca="false">$O194*$Y194-2*($P194*$Z194+R194)</f>
        <v>0</v>
      </c>
      <c r="AH194" s="1" t="n">
        <f aca="false">IF($AG194&lt;0,$AG194*1.5,$AG194*3)</f>
        <v>0</v>
      </c>
      <c r="AI194" s="1" t="n">
        <f aca="false">(Q194+S194+U194)*2-(T194+V194)*3</f>
        <v>0</v>
      </c>
      <c r="AJ194" s="7" t="n">
        <f aca="false">AF194+AH194+AI194</f>
        <v>20.225</v>
      </c>
      <c r="AK194" s="9" t="n">
        <f aca="false">AJ194/(AD194+AE194*1.5+(O194+P194+R194+T194+V194)*3+(Q194+S194+U194)*2)</f>
        <v>0.213456464379947</v>
      </c>
      <c r="AL194" s="1" t="str">
        <f aca="false">IF(AC194="","",IF(AC194="分","分",IF(AJ194=0,"分",IF(AC194="攻",IF(AJ194&gt;0,"一致","不一致"),IF(AJ194&gt;=0,"不一致","一致")))))</f>
        <v>一致</v>
      </c>
      <c r="AM194" s="10" t="n">
        <f aca="false">IF(AC194="","",ABS(AK194))</f>
        <v>0.213456464379947</v>
      </c>
      <c r="AN194" s="1" t="n">
        <f aca="false">AO194-AP194</f>
        <v>1</v>
      </c>
      <c r="AO194" s="1" t="n">
        <v>4</v>
      </c>
      <c r="AP194" s="1" t="n">
        <v>3</v>
      </c>
    </row>
    <row r="195" customFormat="false" ht="12.8" hidden="false" customHeight="false" outlineLevel="0" collapsed="false">
      <c r="A195" s="1" t="n">
        <v>194</v>
      </c>
      <c r="B195" s="1" t="n">
        <v>70</v>
      </c>
      <c r="C195" s="2" t="n">
        <v>44</v>
      </c>
      <c r="E195" s="2" t="n">
        <v>1</v>
      </c>
      <c r="H195" s="4" t="n">
        <v>22</v>
      </c>
      <c r="J195" s="2" t="n">
        <v>1</v>
      </c>
      <c r="M195" s="5" t="n">
        <v>36</v>
      </c>
      <c r="O195" s="4" t="n">
        <v>6</v>
      </c>
      <c r="Q195" s="2" t="n">
        <v>2</v>
      </c>
      <c r="R195" s="2" t="n">
        <v>2</v>
      </c>
      <c r="W195" s="6" t="n">
        <v>1</v>
      </c>
      <c r="X195" s="1" t="n">
        <v>1</v>
      </c>
      <c r="Y195" s="1" t="n">
        <v>1</v>
      </c>
      <c r="Z195" s="1" t="n">
        <v>1</v>
      </c>
      <c r="AA195" s="7" t="n">
        <v>0.75</v>
      </c>
      <c r="AB195" s="25" t="s">
        <v>319</v>
      </c>
      <c r="AC195" s="8" t="s">
        <v>43</v>
      </c>
      <c r="AD195" s="6" t="n">
        <f aca="false">$C195+$D195*2+$E195*0.5+$F195+$G195*0.5</f>
        <v>44.5</v>
      </c>
      <c r="AE195" s="1" t="n">
        <f aca="false">$H195+$I195*3+$J195*0.5+$K195+$L195*0.5+$M195*0.1+$N195*0.2</f>
        <v>26.1</v>
      </c>
      <c r="AF195" s="1" t="n">
        <f aca="false">$AD195*$W195*$AA195-1.5*$AE195*$X195</f>
        <v>-5.77500000000001</v>
      </c>
      <c r="AG195" s="1" t="n">
        <f aca="false">$O195*$Y195-2*($P195*$Z195+R195)</f>
        <v>2</v>
      </c>
      <c r="AH195" s="1" t="n">
        <f aca="false">IF($AG195&lt;0,$AG195*1.5,$AG195*3)</f>
        <v>6</v>
      </c>
      <c r="AI195" s="1" t="n">
        <f aca="false">(Q195+S195+U195)*2-(T195+V195)*3</f>
        <v>4</v>
      </c>
      <c r="AJ195" s="7" t="n">
        <f aca="false">AF195+AH195+AI195</f>
        <v>4.22499999999999</v>
      </c>
      <c r="AK195" s="9" t="n">
        <f aca="false">AJ195/(AD195+AE195*1.5+(O195+P195+R195+T195+V195)*3+(Q195+S195+U195)*2)</f>
        <v>0.0378414688759516</v>
      </c>
      <c r="AL195" s="1" t="str">
        <f aca="false">IF(AC195="","",IF(AC195="分","分",IF(AJ195=0,"分",IF(AC195="攻",IF(AJ195&gt;0,"一致","不一致"),IF(AJ195&gt;=0,"不一致","一致")))))</f>
        <v>不一致</v>
      </c>
      <c r="AM195" s="10" t="n">
        <f aca="false">IF(AC195="","",ABS(AK195))</f>
        <v>0.0378414688759516</v>
      </c>
      <c r="AN195" s="1" t="n">
        <f aca="false">AO195-AP195</f>
        <v>0</v>
      </c>
      <c r="AO195" s="1" t="n">
        <v>4</v>
      </c>
      <c r="AP195" s="1" t="n">
        <v>4</v>
      </c>
    </row>
    <row r="196" customFormat="false" ht="12.8" hidden="false" customHeight="false" outlineLevel="0" collapsed="false">
      <c r="A196" s="1" t="n">
        <v>195</v>
      </c>
      <c r="B196" s="1" t="s">
        <v>320</v>
      </c>
      <c r="C196" s="2" t="n">
        <v>18</v>
      </c>
      <c r="E196" s="2" t="n">
        <v>1</v>
      </c>
      <c r="H196" s="4" t="n">
        <v>12</v>
      </c>
      <c r="J196" s="2" t="n">
        <v>1</v>
      </c>
      <c r="O196" s="4" t="n">
        <v>6</v>
      </c>
      <c r="P196" s="2" t="n">
        <v>6</v>
      </c>
      <c r="Q196" s="2" t="n">
        <v>1</v>
      </c>
      <c r="R196" s="2" t="n">
        <v>2</v>
      </c>
      <c r="W196" s="6" t="n">
        <v>1</v>
      </c>
      <c r="X196" s="1" t="n">
        <v>1.1</v>
      </c>
      <c r="Y196" s="1" t="n">
        <v>1</v>
      </c>
      <c r="Z196" s="1" t="n">
        <v>1</v>
      </c>
      <c r="AA196" s="7" t="n">
        <v>1</v>
      </c>
      <c r="AB196" s="27" t="s">
        <v>321</v>
      </c>
      <c r="AC196" s="27" t="s">
        <v>45</v>
      </c>
      <c r="AD196" s="28" t="n">
        <f aca="false">$C196+$D196*2+$E196*0.5+$F196+$G196*0.5</f>
        <v>18.5</v>
      </c>
      <c r="AE196" s="29" t="n">
        <f aca="false">$H196+$I196*3+$J196*0.5+$K196+$L196*0.5+$M196*0.1+$N196*0.2</f>
        <v>12.5</v>
      </c>
      <c r="AF196" s="30" t="n">
        <f aca="false">$AD196*$W196*$AA196-$AE196*$X196</f>
        <v>4.75</v>
      </c>
      <c r="AG196" s="30" t="n">
        <f aca="false">$O196*$Y196-($P196*$Z196)</f>
        <v>0</v>
      </c>
      <c r="AH196" s="30" t="n">
        <f aca="false">AG196*3</f>
        <v>0</v>
      </c>
      <c r="AI196" s="30" t="n">
        <f aca="false">(Q196+S196+U196-R196-T196-V196)*3</f>
        <v>-3</v>
      </c>
      <c r="AJ196" s="31" t="n">
        <f aca="false">AF196+AH196+AI196</f>
        <v>1.75</v>
      </c>
      <c r="AK196" s="32" t="n">
        <f aca="false">AJ196/(AD196+AE196+SUM(O196:V196)*3)</f>
        <v>0.0230263157894737</v>
      </c>
      <c r="AL196" s="1" t="str">
        <f aca="false">IF(AC196="","",IF(AC196="分","分",IF(AJ196=0,"分",IF(AC196="攻",IF(AJ196&gt;0,"一致","不一致"),IF(AJ196&gt;=0,"不一致","一致")))))</f>
        <v>一致</v>
      </c>
      <c r="AM196" s="10" t="n">
        <f aca="false">IF(AC196="","",ABS(AK196))</f>
        <v>0.0230263157894737</v>
      </c>
      <c r="AN196" s="1" t="n">
        <f aca="false">AO196-AP196</f>
        <v>1</v>
      </c>
      <c r="AO196" s="1" t="n">
        <v>4</v>
      </c>
      <c r="AP196" s="1" t="n">
        <v>3</v>
      </c>
    </row>
    <row r="197" customFormat="false" ht="12.8" hidden="false" customHeight="false" outlineLevel="0" collapsed="false">
      <c r="A197" s="1" t="n">
        <v>196</v>
      </c>
      <c r="B197" s="1" t="s">
        <v>322</v>
      </c>
      <c r="C197" s="2" t="n">
        <v>11</v>
      </c>
      <c r="E197" s="2" t="n">
        <v>1</v>
      </c>
      <c r="G197" s="3" t="n">
        <v>1</v>
      </c>
      <c r="H197" s="4" t="n">
        <v>10</v>
      </c>
      <c r="O197" s="4" t="n">
        <v>5</v>
      </c>
      <c r="P197" s="2" t="n">
        <v>2</v>
      </c>
      <c r="R197" s="2" t="n">
        <v>2</v>
      </c>
      <c r="W197" s="6" t="n">
        <v>1</v>
      </c>
      <c r="X197" s="1" t="n">
        <v>0.9</v>
      </c>
      <c r="Y197" s="1" t="n">
        <v>1</v>
      </c>
      <c r="Z197" s="1" t="n">
        <v>1</v>
      </c>
      <c r="AA197" s="7" t="n">
        <v>1.5</v>
      </c>
      <c r="AB197" s="19" t="s">
        <v>323</v>
      </c>
      <c r="AC197" s="8" t="s">
        <v>45</v>
      </c>
      <c r="AD197" s="6" t="n">
        <f aca="false">$C197+$D197*2+$E197*0.5+$F197+$G197*0.5</f>
        <v>12</v>
      </c>
      <c r="AE197" s="1" t="n">
        <f aca="false">$H197+$I197*3+$J197*0.5+$K197+$L197*0.5+$M197*0.1+$N197*0.2</f>
        <v>10</v>
      </c>
      <c r="AF197" s="1" t="n">
        <f aca="false">$AD197*$W197*$AA197-1.5*$AE197*$X197</f>
        <v>4.5</v>
      </c>
      <c r="AG197" s="1" t="n">
        <f aca="false">$O197*$Y197-2*($P197*$Z197+R197)</f>
        <v>-3</v>
      </c>
      <c r="AH197" s="1" t="n">
        <f aca="false">IF($AG197&lt;0,$AG197*1.5,$AG197*3)</f>
        <v>-4.5</v>
      </c>
      <c r="AI197" s="1" t="n">
        <f aca="false">(Q197+S197+U197)*2-(T197+V197)*3</f>
        <v>0</v>
      </c>
      <c r="AJ197" s="7" t="n">
        <f aca="false">AF197+AH197+AI197</f>
        <v>0</v>
      </c>
      <c r="AK197" s="9" t="n">
        <f aca="false">AJ197/(AD197+AE197*1.5+(O197+P197+R197+T197+V197)*3+(Q197+S197+U197)*2)</f>
        <v>0</v>
      </c>
      <c r="AL197" s="1" t="str">
        <f aca="false">IF(AC197="","",IF(AC197="分","分",IF(AJ197=0,"分",IF(AC197="攻",IF(AJ197&gt;0,"一致","不一致"),IF(AJ197&gt;=0,"不一致","一致")))))</f>
        <v>分</v>
      </c>
      <c r="AM197" s="10" t="n">
        <f aca="false">IF(AC197="","",ABS(AK197))</f>
        <v>0</v>
      </c>
      <c r="AN197" s="1" t="n">
        <f aca="false">AO197-AP197</f>
        <v>1</v>
      </c>
      <c r="AO197" s="1" t="n">
        <v>4</v>
      </c>
      <c r="AP197" s="1" t="n">
        <v>3</v>
      </c>
    </row>
    <row r="198" customFormat="false" ht="12.8" hidden="false" customHeight="false" outlineLevel="0" collapsed="false">
      <c r="A198" s="1" t="n">
        <v>197</v>
      </c>
      <c r="B198" s="1" t="s">
        <v>324</v>
      </c>
      <c r="C198" s="2" t="n">
        <v>21</v>
      </c>
      <c r="H198" s="4" t="n">
        <v>15</v>
      </c>
      <c r="O198" s="4" t="n">
        <v>3</v>
      </c>
      <c r="P198" s="2" t="n">
        <v>2</v>
      </c>
      <c r="S198" s="2" t="n">
        <v>1</v>
      </c>
      <c r="W198" s="24" t="n">
        <v>0.9</v>
      </c>
      <c r="X198" s="1" t="n">
        <v>1.1</v>
      </c>
      <c r="Y198" s="1" t="n">
        <v>1</v>
      </c>
      <c r="Z198" s="1" t="n">
        <v>1</v>
      </c>
      <c r="AA198" s="7" t="n">
        <v>1</v>
      </c>
      <c r="AB198" s="8" t="s">
        <v>325</v>
      </c>
      <c r="AC198" s="8" t="s">
        <v>43</v>
      </c>
      <c r="AD198" s="6" t="n">
        <f aca="false">$C198+$D198*2+$E198*0.5+$F198+$G198*0.5</f>
        <v>21</v>
      </c>
      <c r="AE198" s="1" t="n">
        <f aca="false">$H198+$I198*3+$J198*0.5+$K198+$L198*0.5+$M198*0.1+$N198*0.2</f>
        <v>15</v>
      </c>
      <c r="AF198" s="1" t="n">
        <f aca="false">$AD198*$W198*$AA198-1.5*$AE198*$X198</f>
        <v>-5.85</v>
      </c>
      <c r="AG198" s="1" t="n">
        <f aca="false">$O198*$Y198-2*($P198*$Z198+R198)</f>
        <v>-1</v>
      </c>
      <c r="AH198" s="1" t="n">
        <f aca="false">IF($AG198&lt;0,$AG198*1.5,$AG198*3)</f>
        <v>-1.5</v>
      </c>
      <c r="AI198" s="1" t="n">
        <f aca="false">(Q198+S198+U198)*2-(T198+V198)*3</f>
        <v>2</v>
      </c>
      <c r="AJ198" s="7" t="n">
        <f aca="false">AF198+AH198+AI198</f>
        <v>-5.35</v>
      </c>
      <c r="AK198" s="9" t="n">
        <f aca="false">AJ198/(AD198+AE198*1.5+(O198+P198+R198+T198+V198)*3+(Q198+S198+U198)*2)</f>
        <v>-0.0884297520661157</v>
      </c>
      <c r="AL198" s="1" t="str">
        <f aca="false">IF(AC198="","",IF(AC198="分","分",IF(AJ198=0,"分",IF(AC198="攻",IF(AJ198&gt;0,"一致","不一致"),IF(AJ198&gt;=0,"不一致","一致")))))</f>
        <v>一致</v>
      </c>
      <c r="AM198" s="10" t="n">
        <f aca="false">IF(AC198="","",ABS(AK198))</f>
        <v>0.0884297520661157</v>
      </c>
      <c r="AN198" s="1" t="n">
        <f aca="false">AO198-AP198</f>
        <v>-2</v>
      </c>
      <c r="AO198" s="1" t="n">
        <v>3</v>
      </c>
      <c r="AP198" s="1" t="n">
        <v>5</v>
      </c>
    </row>
    <row r="199" customFormat="false" ht="12.8" hidden="false" customHeight="false" outlineLevel="0" collapsed="false">
      <c r="A199" s="1" t="n">
        <v>198</v>
      </c>
      <c r="B199" s="1" t="s">
        <v>326</v>
      </c>
      <c r="C199" s="2" t="n">
        <v>21</v>
      </c>
      <c r="E199" s="2" t="n">
        <v>1</v>
      </c>
      <c r="H199" s="4" t="n">
        <v>15</v>
      </c>
      <c r="J199" s="2" t="n">
        <v>1</v>
      </c>
      <c r="O199" s="4" t="n">
        <v>4</v>
      </c>
      <c r="P199" s="2" t="n">
        <v>6</v>
      </c>
      <c r="R199" s="2" t="n">
        <v>2</v>
      </c>
      <c r="S199" s="2" t="n">
        <v>1</v>
      </c>
      <c r="W199" s="6" t="n">
        <v>1</v>
      </c>
      <c r="X199" s="1" t="n">
        <v>1</v>
      </c>
      <c r="Y199" s="1" t="n">
        <v>1</v>
      </c>
      <c r="Z199" s="1" t="n">
        <v>0.5</v>
      </c>
      <c r="AA199" s="7" t="n">
        <v>1.5</v>
      </c>
      <c r="AB199" s="19" t="s">
        <v>327</v>
      </c>
      <c r="AC199" s="8" t="s">
        <v>85</v>
      </c>
      <c r="AD199" s="6" t="n">
        <f aca="false">$C199+$D199*2+$E199*0.5+$F199+$G199*0.5</f>
        <v>21.5</v>
      </c>
      <c r="AE199" s="1" t="n">
        <f aca="false">$H199+$I199*3+$J199*0.5+$K199+$L199*0.5+$M199*0.1+$N199*0.2</f>
        <v>15.5</v>
      </c>
      <c r="AF199" s="1" t="n">
        <f aca="false">$AD199*$W199*$AA199-1.5*$AE199*$X199</f>
        <v>9</v>
      </c>
      <c r="AG199" s="1" t="n">
        <f aca="false">$O199*$Y199-2*($P199*$Z199+R199)</f>
        <v>-6</v>
      </c>
      <c r="AH199" s="1" t="n">
        <f aca="false">IF($AG199&lt;0,$AG199*1.5,$AG199*3)</f>
        <v>-9</v>
      </c>
      <c r="AI199" s="1" t="n">
        <f aca="false">(Q199+S199+U199)*2-(T199+V199)*3</f>
        <v>2</v>
      </c>
      <c r="AJ199" s="7" t="n">
        <f aca="false">AF199+AH199+AI199</f>
        <v>2</v>
      </c>
      <c r="AK199" s="9" t="n">
        <f aca="false">AJ199/(AD199+AE199*1.5+(O199+P199+R199+T199+V199)*3+(Q199+S199+U199)*2)</f>
        <v>0.0241691842900302</v>
      </c>
      <c r="AL199" s="1" t="str">
        <f aca="false">IF(AC199="","",IF(AC199="分","分",IF(AJ199=0,"分",IF(AC199="攻",IF(AJ199&gt;0,"一致","不一致"),IF(AJ199&gt;=0,"不一致","一致")))))</f>
        <v>分</v>
      </c>
      <c r="AM199" s="10" t="n">
        <f aca="false">IF(AC199="","",ABS(AK199))</f>
        <v>0.0241691842900302</v>
      </c>
      <c r="AN199" s="1" t="n">
        <f aca="false">AO199-AP199</f>
        <v>-1</v>
      </c>
      <c r="AO199" s="1" t="n">
        <v>3</v>
      </c>
      <c r="AP199" s="1" t="n">
        <v>4</v>
      </c>
    </row>
    <row r="200" customFormat="false" ht="12.8" hidden="false" customHeight="false" outlineLevel="0" collapsed="false">
      <c r="A200" s="1" t="n">
        <v>199</v>
      </c>
      <c r="B200" s="1" t="s">
        <v>328</v>
      </c>
      <c r="C200" s="2" t="n">
        <v>11</v>
      </c>
      <c r="E200" s="2" t="n">
        <v>1</v>
      </c>
      <c r="H200" s="4" t="n">
        <v>9</v>
      </c>
      <c r="O200" s="4" t="n">
        <v>3</v>
      </c>
      <c r="P200" s="2" t="n">
        <v>2</v>
      </c>
      <c r="W200" s="6" t="n">
        <v>1.2</v>
      </c>
      <c r="X200" s="1" t="n">
        <v>1.1</v>
      </c>
      <c r="Y200" s="1" t="n">
        <v>1</v>
      </c>
      <c r="Z200" s="1" t="n">
        <v>1</v>
      </c>
      <c r="AA200" s="7" t="n">
        <v>1.5</v>
      </c>
      <c r="AB200" s="19" t="s">
        <v>329</v>
      </c>
      <c r="AC200" s="8" t="s">
        <v>45</v>
      </c>
      <c r="AD200" s="6" t="n">
        <f aca="false">$C200+$D200*2+$E200*0.5+$F200+$G200*0.5</f>
        <v>11.5</v>
      </c>
      <c r="AE200" s="1" t="n">
        <f aca="false">$H200+$I200*3+$J200*0.5+$K200+$L200*0.5+$M200*0.1+$N200*0.2</f>
        <v>9</v>
      </c>
      <c r="AF200" s="1" t="n">
        <f aca="false">$AD200*$W200*$AA200-1.5*$AE200*$X200</f>
        <v>5.85</v>
      </c>
      <c r="AG200" s="1" t="n">
        <f aca="false">$O200*$Y200-2*($P200*$Z200+R200)</f>
        <v>-1</v>
      </c>
      <c r="AH200" s="1" t="n">
        <f aca="false">IF($AG200&lt;0,$AG200*1.5,$AG200*3)</f>
        <v>-1.5</v>
      </c>
      <c r="AI200" s="1" t="n">
        <f aca="false">(Q200+S200+U200)*2-(T200+V200)*3</f>
        <v>0</v>
      </c>
      <c r="AJ200" s="7" t="n">
        <f aca="false">AF200+AH200+AI200</f>
        <v>4.35</v>
      </c>
      <c r="AK200" s="9" t="n">
        <f aca="false">AJ200/(AD200+AE200*1.5+(O200+P200+R200+T200+V200)*3+(Q200+S200+U200)*2)</f>
        <v>0.10875</v>
      </c>
      <c r="AL200" s="1" t="str">
        <f aca="false">IF(AC200="","",IF(AC200="分","分",IF(AJ200=0,"分",IF(AC200="攻",IF(AJ200&gt;0,"一致","不一致"),IF(AJ200&gt;=0,"不一致","一致")))))</f>
        <v>一致</v>
      </c>
      <c r="AM200" s="10" t="n">
        <f aca="false">IF(AC200="","",ABS(AK200))</f>
        <v>0.10875</v>
      </c>
      <c r="AN200" s="1" t="n">
        <f aca="false">AO200-AP200</f>
        <v>1</v>
      </c>
      <c r="AO200" s="1" t="n">
        <v>5</v>
      </c>
      <c r="AP200" s="1" t="n">
        <v>4</v>
      </c>
    </row>
    <row r="201" customFormat="false" ht="12.8" hidden="false" customHeight="false" outlineLevel="0" collapsed="false">
      <c r="A201" s="1" t="n">
        <v>200</v>
      </c>
      <c r="B201" s="1" t="s">
        <v>330</v>
      </c>
      <c r="C201" s="2" t="n">
        <v>32</v>
      </c>
      <c r="E201" s="2" t="n">
        <v>2</v>
      </c>
      <c r="F201" s="2" t="n">
        <v>2</v>
      </c>
      <c r="G201" s="3" t="n">
        <v>5</v>
      </c>
      <c r="H201" s="4" t="n">
        <v>30</v>
      </c>
      <c r="O201" s="4" t="n">
        <v>1</v>
      </c>
      <c r="P201" s="2" t="n">
        <v>4</v>
      </c>
      <c r="R201" s="2" t="n">
        <v>2</v>
      </c>
      <c r="T201" s="2" t="n">
        <v>1</v>
      </c>
      <c r="W201" s="6" t="n">
        <v>1</v>
      </c>
      <c r="X201" s="1" t="n">
        <v>0.9</v>
      </c>
      <c r="Y201" s="1" t="n">
        <v>1</v>
      </c>
      <c r="Z201" s="1" t="n">
        <v>0.25</v>
      </c>
      <c r="AA201" s="45" t="n">
        <v>2</v>
      </c>
      <c r="AB201" s="19" t="s">
        <v>331</v>
      </c>
      <c r="AC201" s="8" t="s">
        <v>45</v>
      </c>
      <c r="AD201" s="6" t="n">
        <f aca="false">$C201+$D201*2+$E201*0.5+$F201+$G201*0.5</f>
        <v>37.5</v>
      </c>
      <c r="AE201" s="1" t="n">
        <f aca="false">$H201+$I201*3+$J201*0.5+$K201+$L201*0.5+$M201*0.1+$N201*0.2</f>
        <v>30</v>
      </c>
      <c r="AF201" s="1" t="n">
        <f aca="false">$AD201*$W201*$AA201-1.5*$AE201*$X201</f>
        <v>34.5</v>
      </c>
      <c r="AG201" s="1" t="n">
        <f aca="false">$O201*$Y201-2*($P201*$Z201+R201)</f>
        <v>-5</v>
      </c>
      <c r="AH201" s="1" t="n">
        <f aca="false">IF($AG201&lt;0,$AG201*1.5,$AG201*3)</f>
        <v>-7.5</v>
      </c>
      <c r="AI201" s="1" t="n">
        <f aca="false">(Q201+S201+U201)*2-(T201+V201)*3</f>
        <v>-3</v>
      </c>
      <c r="AJ201" s="7" t="n">
        <f aca="false">AF201+AH201+AI201</f>
        <v>24</v>
      </c>
      <c r="AK201" s="9" t="n">
        <f aca="false">AJ201/(AD201+AE201*1.5+(O201+P201+R201+T201+V201)*3+(Q201+S201+U201)*2)</f>
        <v>0.225352112676056</v>
      </c>
      <c r="AL201" s="1" t="str">
        <f aca="false">IF(AC201="","",IF(AC201="分","分",IF(AJ201=0,"分",IF(AC201="攻",IF(AJ201&gt;0,"一致","不一致"),IF(AJ201&gt;=0,"不一致","一致")))))</f>
        <v>一致</v>
      </c>
      <c r="AM201" s="10" t="n">
        <f aca="false">IF(AC201="","",ABS(AK201))</f>
        <v>0.225352112676056</v>
      </c>
      <c r="AN201" s="1" t="n">
        <f aca="false">AO201-AP201</f>
        <v>2</v>
      </c>
      <c r="AO201" s="1" t="n">
        <v>4</v>
      </c>
      <c r="AP201" s="1" t="n">
        <v>2</v>
      </c>
    </row>
    <row r="202" customFormat="false" ht="12.8" hidden="false" customHeight="false" outlineLevel="0" collapsed="false">
      <c r="A202" s="1" t="n">
        <v>201</v>
      </c>
      <c r="B202" s="1" t="s">
        <v>332</v>
      </c>
      <c r="C202" s="2" t="n">
        <v>12</v>
      </c>
      <c r="H202" s="4" t="n">
        <v>10</v>
      </c>
      <c r="O202" s="4" t="n">
        <v>8</v>
      </c>
      <c r="P202" s="2" t="n">
        <v>2</v>
      </c>
      <c r="R202" s="2" t="n">
        <v>1</v>
      </c>
      <c r="W202" s="24" t="n">
        <v>0.9</v>
      </c>
      <c r="X202" s="1" t="n">
        <v>1</v>
      </c>
      <c r="Y202" s="1" t="n">
        <v>1</v>
      </c>
      <c r="Z202" s="1" t="n">
        <v>1</v>
      </c>
      <c r="AA202" s="7" t="n">
        <v>1</v>
      </c>
      <c r="AB202" s="8" t="s">
        <v>88</v>
      </c>
      <c r="AC202" s="8" t="s">
        <v>43</v>
      </c>
      <c r="AD202" s="6" t="n">
        <f aca="false">$C202+$D202*2+$E202*0.5+$F202+$G202*0.5</f>
        <v>12</v>
      </c>
      <c r="AE202" s="1" t="n">
        <f aca="false">$H202+$I202*3+$J202*0.5+$K202+$L202*0.5+$M202*0.1+$N202*0.2</f>
        <v>10</v>
      </c>
      <c r="AF202" s="1" t="n">
        <f aca="false">$AD202*$W202*$AA202-1.5*$AE202*$X202</f>
        <v>-4.2</v>
      </c>
      <c r="AG202" s="1" t="n">
        <f aca="false">$O202*$Y202-2*($P202*$Z202+R202)</f>
        <v>2</v>
      </c>
      <c r="AH202" s="1" t="n">
        <f aca="false">IF($AG202&lt;0,$AG202*1.5,$AG202*3)</f>
        <v>6</v>
      </c>
      <c r="AI202" s="1" t="n">
        <f aca="false">(Q202+S202+U202)*2-(T202+V202)*3</f>
        <v>0</v>
      </c>
      <c r="AJ202" s="7" t="n">
        <f aca="false">AF202+AH202+AI202</f>
        <v>1.8</v>
      </c>
      <c r="AK202" s="9" t="n">
        <f aca="false">AJ202/(AD202+AE202*1.5+(O202+P202+R202+T202+V202)*3+(Q202+S202+U202)*2)</f>
        <v>0.03</v>
      </c>
      <c r="AL202" s="1" t="str">
        <f aca="false">IF(AC202="","",IF(AC202="分","分",IF(AJ202=0,"分",IF(AC202="攻",IF(AJ202&gt;0,"一致","不一致"),IF(AJ202&gt;=0,"不一致","一致")))))</f>
        <v>不一致</v>
      </c>
      <c r="AM202" s="10" t="n">
        <f aca="false">IF(AC202="","",ABS(AK202))</f>
        <v>0.03</v>
      </c>
      <c r="AN202" s="1" t="n">
        <f aca="false">AO202-AP202</f>
        <v>-2</v>
      </c>
      <c r="AO202" s="1" t="n">
        <v>2</v>
      </c>
      <c r="AP202" s="1" t="n">
        <v>4</v>
      </c>
    </row>
    <row r="203" customFormat="false" ht="12.8" hidden="false" customHeight="false" outlineLevel="0" collapsed="false">
      <c r="A203" s="1" t="n">
        <v>202</v>
      </c>
      <c r="B203" s="1" t="s">
        <v>333</v>
      </c>
      <c r="C203" s="2" t="n">
        <v>12</v>
      </c>
      <c r="E203" s="2" t="n">
        <v>1</v>
      </c>
      <c r="H203" s="4" t="n">
        <v>8.5</v>
      </c>
      <c r="O203" s="4" t="n">
        <v>4</v>
      </c>
      <c r="R203" s="2" t="n">
        <v>3</v>
      </c>
      <c r="W203" s="6" t="n">
        <v>1</v>
      </c>
      <c r="X203" s="1" t="n">
        <v>1</v>
      </c>
      <c r="Y203" s="1" t="n">
        <v>1</v>
      </c>
      <c r="Z203" s="1" t="n">
        <v>1</v>
      </c>
      <c r="AA203" s="7" t="n">
        <v>1.5</v>
      </c>
      <c r="AB203" s="19" t="s">
        <v>334</v>
      </c>
      <c r="AC203" s="8" t="s">
        <v>43</v>
      </c>
      <c r="AD203" s="6" t="n">
        <f aca="false">$C203+$D203*2+$E203*0.5+$F203+$G203*0.5</f>
        <v>12.5</v>
      </c>
      <c r="AE203" s="1" t="n">
        <f aca="false">$H203+$I203*3+$J203*0.5+$K203+$L203*0.5+$M203*0.1+$N203*0.2</f>
        <v>8.5</v>
      </c>
      <c r="AF203" s="1" t="n">
        <f aca="false">$AD203*$W203*$AA203-1.5*$AE203*$X203</f>
        <v>6</v>
      </c>
      <c r="AG203" s="1" t="n">
        <f aca="false">$O203*$Y203-2*($P203*$Z203+R203)</f>
        <v>-2</v>
      </c>
      <c r="AH203" s="1" t="n">
        <f aca="false">IF($AG203&lt;0,$AG203*1.5,$AG203*3)</f>
        <v>-3</v>
      </c>
      <c r="AI203" s="1" t="n">
        <f aca="false">(Q203+S203+U203)*2-(T203+V203)*3</f>
        <v>0</v>
      </c>
      <c r="AJ203" s="7" t="n">
        <f aca="false">AF203+AH203+AI203</f>
        <v>3</v>
      </c>
      <c r="AK203" s="9" t="n">
        <f aca="false">AJ203/(AD203+AE203*1.5+(O203+P203+R203+T203+V203)*3+(Q203+S203+U203)*2)</f>
        <v>0.0648648648648649</v>
      </c>
      <c r="AL203" s="1" t="str">
        <f aca="false">IF(AC203="","",IF(AC203="分","分",IF(AJ203=0,"分",IF(AC203="攻",IF(AJ203&gt;0,"一致","不一致"),IF(AJ203&gt;=0,"不一致","一致")))))</f>
        <v>不一致</v>
      </c>
      <c r="AM203" s="10" t="n">
        <f aca="false">IF(AC203="","",ABS(AK203))</f>
        <v>0.0648648648648649</v>
      </c>
      <c r="AN203" s="1" t="n">
        <f aca="false">AO203-AP203</f>
        <v>0</v>
      </c>
      <c r="AO203" s="1" t="n">
        <v>3</v>
      </c>
      <c r="AP203" s="1" t="n">
        <v>3</v>
      </c>
    </row>
    <row r="204" customFormat="false" ht="12.8" hidden="false" customHeight="false" outlineLevel="0" collapsed="false">
      <c r="A204" s="1" t="n">
        <v>203</v>
      </c>
      <c r="B204" s="1" t="s">
        <v>335</v>
      </c>
      <c r="C204" s="2" t="n">
        <v>22</v>
      </c>
      <c r="G204" s="3" t="n">
        <v>4</v>
      </c>
      <c r="H204" s="4" t="n">
        <v>10</v>
      </c>
      <c r="O204" s="4" t="n">
        <v>4</v>
      </c>
      <c r="R204" s="2" t="n">
        <v>1</v>
      </c>
      <c r="S204" s="2" t="n">
        <v>1</v>
      </c>
      <c r="W204" s="24" t="n">
        <v>0.8</v>
      </c>
      <c r="X204" s="1" t="n">
        <v>1.1</v>
      </c>
      <c r="Y204" s="1" t="n">
        <v>0.75</v>
      </c>
      <c r="Z204" s="1" t="n">
        <v>1</v>
      </c>
      <c r="AA204" s="7" t="n">
        <v>0.75</v>
      </c>
      <c r="AB204" s="35" t="s">
        <v>336</v>
      </c>
      <c r="AC204" s="8" t="s">
        <v>43</v>
      </c>
      <c r="AD204" s="6" t="n">
        <f aca="false">$C204+$D204*2+$E204*0.5+$F204+$G204*0.5</f>
        <v>24</v>
      </c>
      <c r="AE204" s="1" t="n">
        <f aca="false">$H204+$I204*3+$J204*0.5+$K204+$L204*0.5+$M204*0.1+$N204*0.2</f>
        <v>10</v>
      </c>
      <c r="AF204" s="1" t="n">
        <f aca="false">$AD204*$W204*$AA204-1.5*$AE204*$X204</f>
        <v>-2.1</v>
      </c>
      <c r="AG204" s="1" t="n">
        <f aca="false">$O204*$Y204-2*($P204*$Z204+R204)</f>
        <v>1</v>
      </c>
      <c r="AH204" s="1" t="n">
        <f aca="false">IF($AG204&lt;0,$AG204*1.5,$AG204*3)</f>
        <v>3</v>
      </c>
      <c r="AI204" s="1" t="n">
        <f aca="false">(Q204+S204+U204)*2-(T204+V204)*3</f>
        <v>2</v>
      </c>
      <c r="AJ204" s="7" t="n">
        <f aca="false">AF204+AH204+AI204</f>
        <v>2.9</v>
      </c>
      <c r="AK204" s="9" t="n">
        <f aca="false">AJ204/(AD204+AE204*1.5+(O204+P204+R204+T204+V204)*3+(Q204+S204+U204)*2)</f>
        <v>0.0517857142857143</v>
      </c>
      <c r="AL204" s="1" t="str">
        <f aca="false">IF(AC204="","",IF(AC204="分","分",IF(AJ204=0,"分",IF(AC204="攻",IF(AJ204&gt;0,"一致","不一致"),IF(AJ204&gt;=0,"不一致","一致")))))</f>
        <v>不一致</v>
      </c>
      <c r="AM204" s="10" t="n">
        <f aca="false">IF(AC204="","",ABS(AK204))</f>
        <v>0.0517857142857143</v>
      </c>
      <c r="AN204" s="1" t="n">
        <f aca="false">AO204-AP204</f>
        <v>-2</v>
      </c>
      <c r="AO204" s="1" t="n">
        <v>2</v>
      </c>
      <c r="AP204" s="1" t="n">
        <v>4</v>
      </c>
    </row>
    <row r="205" customFormat="false" ht="12.8" hidden="false" customHeight="false" outlineLevel="0" collapsed="false">
      <c r="A205" s="1" t="n">
        <v>204</v>
      </c>
      <c r="B205" s="1" t="n">
        <v>28</v>
      </c>
      <c r="C205" s="2" t="n">
        <v>19</v>
      </c>
      <c r="H205" s="4" t="n">
        <v>13</v>
      </c>
      <c r="W205" s="24" t="n">
        <v>0.7</v>
      </c>
      <c r="X205" s="1" t="n">
        <v>0.6</v>
      </c>
      <c r="Y205" s="1" t="n">
        <v>1</v>
      </c>
      <c r="Z205" s="1" t="n">
        <v>1</v>
      </c>
      <c r="AA205" s="7" t="n">
        <v>1</v>
      </c>
      <c r="AB205" s="8" t="s">
        <v>88</v>
      </c>
      <c r="AC205" s="8" t="s">
        <v>45</v>
      </c>
      <c r="AD205" s="6" t="n">
        <f aca="false">$C205+$D205*2+$E205*0.5+$F205+$G205*0.5</f>
        <v>19</v>
      </c>
      <c r="AE205" s="1" t="n">
        <f aca="false">$H205+$I205*3+$J205*0.5+$K205+$L205*0.5+$M205*0.1+$N205*0.2</f>
        <v>13</v>
      </c>
      <c r="AF205" s="1" t="n">
        <f aca="false">$AD205*$W205*$AA205-1.5*$AE205*$X205</f>
        <v>1.6</v>
      </c>
      <c r="AG205" s="1" t="n">
        <f aca="false">$O205*$Y205-2*($P205*$Z205+R205)</f>
        <v>0</v>
      </c>
      <c r="AH205" s="1" t="n">
        <f aca="false">IF($AG205&lt;0,$AG205*1.5,$AG205*3)</f>
        <v>0</v>
      </c>
      <c r="AI205" s="1" t="n">
        <f aca="false">(Q205+S205+U205)*2-(T205+V205)*3</f>
        <v>0</v>
      </c>
      <c r="AJ205" s="7" t="n">
        <f aca="false">AF205+AH205+AI205</f>
        <v>1.6</v>
      </c>
      <c r="AK205" s="9" t="n">
        <f aca="false">AJ205/(AD205+AE205*1.5+(O205+P205+R205+T205+V205)*3+(Q205+S205+U205)*2)</f>
        <v>0.0415584415584416</v>
      </c>
      <c r="AL205" s="1" t="str">
        <f aca="false">IF(AC205="","",IF(AC205="分","分",IF(AJ205=0,"分",IF(AC205="攻",IF(AJ205&gt;0,"一致","不一致"),IF(AJ205&gt;=0,"不一致","一致")))))</f>
        <v>一致</v>
      </c>
      <c r="AM205" s="10" t="n">
        <f aca="false">IF(AC205="","",ABS(AK205))</f>
        <v>0.0415584415584416</v>
      </c>
      <c r="AN205" s="1" t="n">
        <f aca="false">AO205-AP205</f>
        <v>-3</v>
      </c>
      <c r="AO205" s="1" t="n">
        <v>2</v>
      </c>
      <c r="AP205" s="1" t="n">
        <v>5</v>
      </c>
    </row>
    <row r="206" customFormat="false" ht="12.8" hidden="false" customHeight="false" outlineLevel="0" collapsed="false">
      <c r="A206" s="1" t="n">
        <v>205</v>
      </c>
      <c r="B206" s="1" t="s">
        <v>337</v>
      </c>
      <c r="C206" s="2" t="n">
        <v>19</v>
      </c>
      <c r="D206" s="2" t="n">
        <v>1</v>
      </c>
      <c r="E206" s="2" t="n">
        <v>2</v>
      </c>
      <c r="F206" s="2" t="n">
        <v>2</v>
      </c>
      <c r="G206" s="3" t="n">
        <v>4</v>
      </c>
      <c r="H206" s="4" t="n">
        <v>38</v>
      </c>
      <c r="J206" s="2" t="n">
        <v>1</v>
      </c>
      <c r="W206" s="6" t="n">
        <v>1</v>
      </c>
      <c r="X206" s="1" t="n">
        <v>1</v>
      </c>
      <c r="Y206" s="1" t="n">
        <v>1</v>
      </c>
      <c r="Z206" s="1" t="n">
        <v>1</v>
      </c>
      <c r="AA206" s="45" t="n">
        <v>2</v>
      </c>
      <c r="AB206" s="27" t="s">
        <v>338</v>
      </c>
      <c r="AC206" s="27" t="s">
        <v>45</v>
      </c>
      <c r="AD206" s="28" t="n">
        <f aca="false">$C206+$D206*2+$E206*0.5+$F206+$G206*0.5</f>
        <v>26</v>
      </c>
      <c r="AE206" s="29" t="n">
        <f aca="false">$H206+$I206*3+$J206*0.5+$K206+$L206*0.5+$M206*0.1+$N206*0.2</f>
        <v>38.5</v>
      </c>
      <c r="AF206" s="30" t="n">
        <f aca="false">$AD206*$W206*$AA206-$AE206*$X206</f>
        <v>13.5</v>
      </c>
      <c r="AG206" s="30" t="n">
        <f aca="false">$O206*$Y206-($P206*$Z206)</f>
        <v>0</v>
      </c>
      <c r="AH206" s="30" t="n">
        <f aca="false">AG206*3</f>
        <v>0</v>
      </c>
      <c r="AI206" s="30" t="n">
        <f aca="false">(Q206+S206+U206-R206-T206-V206)*3</f>
        <v>0</v>
      </c>
      <c r="AJ206" s="31" t="n">
        <f aca="false">AF206+AH206+AI206</f>
        <v>13.5</v>
      </c>
      <c r="AK206" s="32" t="n">
        <f aca="false">AJ206/(AD206+AE206+SUM(O206:V206)*3)</f>
        <v>0.209302325581395</v>
      </c>
      <c r="AL206" s="1" t="str">
        <f aca="false">IF(AC206="","",IF(AC206="分","分",IF(AJ206=0,"分",IF(AC206="攻",IF(AJ206&gt;0,"一致","不一致"),IF(AJ206&gt;=0,"不一致","一致")))))</f>
        <v>一致</v>
      </c>
      <c r="AM206" s="10" t="n">
        <f aca="false">IF(AC206="","",ABS(AK206))</f>
        <v>0.209302325581395</v>
      </c>
      <c r="AN206" s="1" t="n">
        <f aca="false">AO206-AP206</f>
        <v>1</v>
      </c>
      <c r="AO206" s="1" t="n">
        <v>4</v>
      </c>
      <c r="AP206" s="1" t="n">
        <v>3</v>
      </c>
    </row>
    <row r="207" customFormat="false" ht="12.8" hidden="false" customHeight="false" outlineLevel="0" collapsed="false">
      <c r="A207" s="1" t="n">
        <v>206</v>
      </c>
      <c r="B207" s="1" t="s">
        <v>339</v>
      </c>
      <c r="C207" s="2" t="n">
        <v>20</v>
      </c>
      <c r="E207" s="2" t="n">
        <v>1</v>
      </c>
      <c r="H207" s="4" t="n">
        <v>23.5</v>
      </c>
      <c r="J207" s="2" t="n">
        <v>1</v>
      </c>
      <c r="M207" s="5" t="n">
        <v>24</v>
      </c>
      <c r="R207" s="2" t="n">
        <v>2</v>
      </c>
      <c r="S207" s="2" t="n">
        <v>1</v>
      </c>
      <c r="W207" s="6" t="n">
        <v>1</v>
      </c>
      <c r="X207" s="1" t="n">
        <v>0.9</v>
      </c>
      <c r="Y207" s="1" t="n">
        <v>1</v>
      </c>
      <c r="Z207" s="1" t="n">
        <v>1</v>
      </c>
      <c r="AA207" s="7" t="n">
        <v>1.5</v>
      </c>
      <c r="AB207" s="21" t="s">
        <v>340</v>
      </c>
      <c r="AC207" s="8" t="s">
        <v>43</v>
      </c>
      <c r="AD207" s="6" t="n">
        <f aca="false">$C207+$D207*2+$E207*0.5+$F207+$G207*0.5</f>
        <v>20.5</v>
      </c>
      <c r="AE207" s="1" t="n">
        <f aca="false">$H207+$I207*3+$J207*0.5+$K207+$L207*0.5+$M207*0.1+$N207*0.2</f>
        <v>26.4</v>
      </c>
      <c r="AF207" s="1" t="n">
        <f aca="false">$AD207*$W207*$AA207-1.5*$AE207*$X207</f>
        <v>-4.88999999999999</v>
      </c>
      <c r="AG207" s="1" t="n">
        <f aca="false">$O207*$Y207-2*($P207*$Z207+R207)</f>
        <v>-4</v>
      </c>
      <c r="AH207" s="1" t="n">
        <f aca="false">IF($AG207&lt;0,$AG207*1.5,$AG207*3)</f>
        <v>-6</v>
      </c>
      <c r="AI207" s="1" t="n">
        <f aca="false">(Q207+S207+U207)*2-(T207+V207)*3</f>
        <v>2</v>
      </c>
      <c r="AJ207" s="7" t="n">
        <f aca="false">AF207+AH207+AI207</f>
        <v>-8.88999999999999</v>
      </c>
      <c r="AK207" s="9" t="n">
        <f aca="false">AJ207/(AD207+AE207*1.5+(O207+P207+R207+T207+V207)*3+(Q207+S207+U207)*2)</f>
        <v>-0.130543318649045</v>
      </c>
      <c r="AL207" s="1" t="str">
        <f aca="false">IF(AC207="","",IF(AC207="分","分",IF(AJ207=0,"分",IF(AC207="攻",IF(AJ207&gt;0,"一致","不一致"),IF(AJ207&gt;=0,"不一致","一致")))))</f>
        <v>一致</v>
      </c>
      <c r="AM207" s="10" t="n">
        <f aca="false">IF(AC207="","",ABS(AK207))</f>
        <v>0.130543318649045</v>
      </c>
      <c r="AN207" s="1" t="n">
        <f aca="false">AO207-AP207</f>
        <v>1</v>
      </c>
      <c r="AO207" s="1" t="n">
        <v>4</v>
      </c>
      <c r="AP207" s="1" t="n">
        <v>3</v>
      </c>
    </row>
    <row r="208" customFormat="false" ht="12.8" hidden="false" customHeight="false" outlineLevel="0" collapsed="false">
      <c r="A208" s="1" t="n">
        <v>207</v>
      </c>
      <c r="B208" s="1" t="s">
        <v>341</v>
      </c>
      <c r="C208" s="2" t="n">
        <v>12</v>
      </c>
      <c r="H208" s="4" t="n">
        <v>9</v>
      </c>
      <c r="O208" s="4" t="n">
        <v>9</v>
      </c>
      <c r="P208" s="2" t="n">
        <v>6</v>
      </c>
      <c r="S208" s="2" t="n">
        <v>1</v>
      </c>
      <c r="T208" s="2" t="n">
        <v>1</v>
      </c>
      <c r="W208" s="6" t="n">
        <v>1</v>
      </c>
      <c r="X208" s="1" t="n">
        <v>1.1</v>
      </c>
      <c r="Y208" s="1" t="n">
        <v>1</v>
      </c>
      <c r="Z208" s="1" t="n">
        <v>1</v>
      </c>
      <c r="AA208" s="7" t="n">
        <v>1</v>
      </c>
      <c r="AB208" s="8" t="s">
        <v>342</v>
      </c>
      <c r="AC208" s="8" t="s">
        <v>43</v>
      </c>
      <c r="AD208" s="6" t="n">
        <f aca="false">$C208+$D208*2+$E208*0.5+$F208+$G208*0.5</f>
        <v>12</v>
      </c>
      <c r="AE208" s="1" t="n">
        <f aca="false">$H208+$I208*3+$J208*0.5+$K208+$L208*0.5+$M208*0.1+$N208*0.2</f>
        <v>9</v>
      </c>
      <c r="AF208" s="1" t="n">
        <f aca="false">$AD208*$W208*$AA208-1.5*$AE208*$X208</f>
        <v>-2.85</v>
      </c>
      <c r="AG208" s="1" t="n">
        <f aca="false">$O208*$Y208-2*($P208*$Z208+R208)</f>
        <v>-3</v>
      </c>
      <c r="AH208" s="1" t="n">
        <f aca="false">IF($AG208&lt;0,$AG208*1.5,$AG208*3)</f>
        <v>-4.5</v>
      </c>
      <c r="AI208" s="1" t="n">
        <f aca="false">(Q208+S208+U208)*2-(T208+V208)*3</f>
        <v>-1</v>
      </c>
      <c r="AJ208" s="7" t="n">
        <f aca="false">AF208+AH208+AI208</f>
        <v>-8.35</v>
      </c>
      <c r="AK208" s="9" t="n">
        <f aca="false">AJ208/(AD208+AE208*1.5+(O208+P208+R208+T208+V208)*3+(Q208+S208+U208)*2)</f>
        <v>-0.110596026490066</v>
      </c>
      <c r="AL208" s="1" t="str">
        <f aca="false">IF(AC208="","",IF(AC208="分","分",IF(AJ208=0,"分",IF(AC208="攻",IF(AJ208&gt;0,"一致","不一致"),IF(AJ208&gt;=0,"不一致","一致")))))</f>
        <v>一致</v>
      </c>
      <c r="AM208" s="10" t="n">
        <f aca="false">IF(AC208="","",ABS(AK208))</f>
        <v>0.110596026490066</v>
      </c>
      <c r="AN208" s="1" t="n">
        <f aca="false">AO208-AP208</f>
        <v>-1</v>
      </c>
      <c r="AO208" s="1" t="n">
        <v>3</v>
      </c>
      <c r="AP208" s="1" t="n">
        <v>4</v>
      </c>
    </row>
    <row r="209" customFormat="false" ht="12.8" hidden="false" customHeight="false" outlineLevel="0" collapsed="false">
      <c r="A209" s="1" t="n">
        <v>208</v>
      </c>
      <c r="B209" s="1" t="s">
        <v>343</v>
      </c>
      <c r="C209" s="2" t="n">
        <v>31</v>
      </c>
      <c r="H209" s="4" t="n">
        <v>35</v>
      </c>
      <c r="L209" s="5" t="n">
        <v>3</v>
      </c>
      <c r="M209" s="5" t="n">
        <v>74</v>
      </c>
      <c r="N209" s="3" t="n">
        <v>3</v>
      </c>
      <c r="R209" s="2" t="n">
        <v>4</v>
      </c>
      <c r="S209" s="2" t="n">
        <v>1</v>
      </c>
      <c r="T209" s="2" t="n">
        <v>1</v>
      </c>
      <c r="W209" s="6" t="n">
        <v>1</v>
      </c>
      <c r="X209" s="1" t="n">
        <v>1</v>
      </c>
      <c r="Y209" s="1" t="n">
        <v>1</v>
      </c>
      <c r="Z209" s="1" t="n">
        <v>1</v>
      </c>
      <c r="AA209" s="7" t="n">
        <v>1.5</v>
      </c>
      <c r="AB209" s="19" t="s">
        <v>344</v>
      </c>
      <c r="AC209" s="8" t="s">
        <v>43</v>
      </c>
      <c r="AD209" s="6" t="n">
        <f aca="false">$C209+$D209*2+$E209*0.5+$F209+$G209*0.5</f>
        <v>31</v>
      </c>
      <c r="AE209" s="1" t="n">
        <f aca="false">$H209+$I209*3+$J209*0.5+$K209+$L209*0.5+$M209*0.1+$N209*0.2</f>
        <v>44.5</v>
      </c>
      <c r="AF209" s="1" t="n">
        <f aca="false">$AD209*$W209*$AA209-1.5*$AE209*$X209</f>
        <v>-20.25</v>
      </c>
      <c r="AG209" s="1" t="n">
        <f aca="false">$O209*$Y209-2*($P209*$Z209+R209)</f>
        <v>-8</v>
      </c>
      <c r="AH209" s="1" t="n">
        <f aca="false">IF($AG209&lt;0,$AG209*1.5,$AG209*3)</f>
        <v>-12</v>
      </c>
      <c r="AI209" s="1" t="n">
        <f aca="false">(Q209+S209+U209)*2-(T209+V209)*3</f>
        <v>-1</v>
      </c>
      <c r="AJ209" s="7" t="n">
        <f aca="false">AF209+AH209+AI209</f>
        <v>-33.25</v>
      </c>
      <c r="AK209" s="9" t="n">
        <f aca="false">AJ209/(AD209+AE209*1.5+(O209+P209+R209+T209+V209)*3+(Q209+S209+U209)*2)</f>
        <v>-0.289760348583878</v>
      </c>
      <c r="AL209" s="1" t="str">
        <f aca="false">IF(AC209="","",IF(AC209="分","分",IF(AJ209=0,"分",IF(AC209="攻",IF(AJ209&gt;0,"一致","不一致"),IF(AJ209&gt;=0,"不一致","一致")))))</f>
        <v>一致</v>
      </c>
      <c r="AM209" s="10" t="n">
        <f aca="false">IF(AC209="","",ABS(AK209))</f>
        <v>0.289760348583878</v>
      </c>
      <c r="AN209" s="1" t="n">
        <f aca="false">AO209-AP209</f>
        <v>2</v>
      </c>
      <c r="AO209" s="1" t="n">
        <v>4</v>
      </c>
      <c r="AP209" s="1" t="n">
        <v>2</v>
      </c>
    </row>
    <row r="210" customFormat="false" ht="12.8" hidden="false" customHeight="false" outlineLevel="0" collapsed="false">
      <c r="A210" s="1" t="n">
        <v>209</v>
      </c>
      <c r="B210" s="1" t="s">
        <v>345</v>
      </c>
      <c r="C210" s="2" t="n">
        <v>12</v>
      </c>
      <c r="G210" s="3" t="n">
        <v>2</v>
      </c>
      <c r="H210" s="4" t="n">
        <v>14</v>
      </c>
      <c r="M210" s="5" t="n">
        <v>24</v>
      </c>
      <c r="W210" s="23" t="n">
        <v>1.2</v>
      </c>
      <c r="X210" s="1" t="n">
        <v>0.6</v>
      </c>
      <c r="Y210" s="1" t="n">
        <v>1</v>
      </c>
      <c r="Z210" s="1" t="n">
        <v>1</v>
      </c>
      <c r="AA210" s="7" t="n">
        <v>1</v>
      </c>
      <c r="AB210" s="8" t="s">
        <v>346</v>
      </c>
      <c r="AC210" s="8" t="s">
        <v>45</v>
      </c>
      <c r="AD210" s="6" t="n">
        <f aca="false">$C210+$D210*2+$E210*0.5+$F210+$G210*0.5</f>
        <v>13</v>
      </c>
      <c r="AE210" s="1" t="n">
        <f aca="false">$H210+$I210*3+$J210*0.5+$K210+$L210*0.5+$M210*0.1+$N210*0.2</f>
        <v>16.4</v>
      </c>
      <c r="AF210" s="1" t="n">
        <f aca="false">$AD210*$W210*$AA210-1.5*$AE210*$X210</f>
        <v>0.840000000000002</v>
      </c>
      <c r="AG210" s="1" t="n">
        <f aca="false">$O210*$Y210-2*($P210*$Z210+R210)</f>
        <v>0</v>
      </c>
      <c r="AH210" s="1" t="n">
        <f aca="false">IF($AG210&lt;0,$AG210*1.5,$AG210*3)</f>
        <v>0</v>
      </c>
      <c r="AI210" s="1" t="n">
        <f aca="false">(Q210+S210+U210)*2-(T210+V210)*3</f>
        <v>0</v>
      </c>
      <c r="AJ210" s="7" t="n">
        <f aca="false">AF210+AH210+AI210</f>
        <v>0.840000000000002</v>
      </c>
      <c r="AK210" s="9" t="n">
        <f aca="false">AJ210/(AD210+AE210*1.5+(O210+P210+R210+T210+V210)*3+(Q210+S210+U210)*2)</f>
        <v>0.0223404255319149</v>
      </c>
      <c r="AL210" s="1" t="str">
        <f aca="false">IF(AC210="","",IF(AC210="分","分",IF(AJ210=0,"分",IF(AC210="攻",IF(AJ210&gt;0,"一致","不一致"),IF(AJ210&gt;=0,"不一致","一致")))))</f>
        <v>一致</v>
      </c>
      <c r="AM210" s="10" t="n">
        <f aca="false">IF(AC210="","",ABS(AK210))</f>
        <v>0.0223404255319149</v>
      </c>
      <c r="AN210" s="1" t="n">
        <f aca="false">AO210-AP210</f>
        <v>3</v>
      </c>
      <c r="AO210" s="1" t="n">
        <v>4</v>
      </c>
      <c r="AP210" s="1" t="n">
        <v>1</v>
      </c>
    </row>
    <row r="211" customFormat="false" ht="12.8" hidden="false" customHeight="false" outlineLevel="0" collapsed="false">
      <c r="A211" s="1" t="n">
        <v>210</v>
      </c>
      <c r="B211" s="1" t="s">
        <v>347</v>
      </c>
      <c r="C211" s="2" t="n">
        <v>18</v>
      </c>
      <c r="E211" s="2" t="n">
        <v>1</v>
      </c>
      <c r="G211" s="3" t="n">
        <v>4</v>
      </c>
      <c r="H211" s="4" t="n">
        <v>13.5</v>
      </c>
      <c r="O211" s="4" t="n">
        <v>3</v>
      </c>
      <c r="Q211" s="2" t="n">
        <v>2</v>
      </c>
      <c r="R211" s="2" t="n">
        <v>4</v>
      </c>
      <c r="W211" s="6" t="n">
        <v>1</v>
      </c>
      <c r="X211" s="1" t="n">
        <v>1</v>
      </c>
      <c r="Y211" s="1" t="n">
        <v>1</v>
      </c>
      <c r="Z211" s="1" t="n">
        <v>1</v>
      </c>
      <c r="AA211" s="7" t="n">
        <v>1</v>
      </c>
      <c r="AC211" s="8" t="s">
        <v>43</v>
      </c>
      <c r="AD211" s="6" t="n">
        <f aca="false">$C211+$D211*2+$E211*0.5+$F211+$G211*0.5</f>
        <v>20.5</v>
      </c>
      <c r="AE211" s="1" t="n">
        <f aca="false">$H211+$I211*3+$J211*0.5+$K211+$L211*0.5+$M211*0.1+$N211*0.2</f>
        <v>13.5</v>
      </c>
      <c r="AF211" s="1" t="n">
        <f aca="false">$AD211*$W211*$AA211-1.5*$AE211*$X211</f>
        <v>0.25</v>
      </c>
      <c r="AG211" s="1" t="n">
        <f aca="false">$O211*$Y211-2*($P211*$Z211+R211)</f>
        <v>-5</v>
      </c>
      <c r="AH211" s="1" t="n">
        <f aca="false">IF($AG211&lt;0,$AG211*1.5,$AG211*3)</f>
        <v>-7.5</v>
      </c>
      <c r="AI211" s="1" t="n">
        <f aca="false">(Q211+S211+U211)*2-(T211+V211)*3</f>
        <v>4</v>
      </c>
      <c r="AJ211" s="7" t="n">
        <f aca="false">AF211+AH211+AI211</f>
        <v>-3.25</v>
      </c>
      <c r="AK211" s="9" t="n">
        <f aca="false">AJ211/(AD211+AE211*1.5+(O211+P211+R211+T211+V211)*3+(Q211+S211+U211)*2)</f>
        <v>-0.0494296577946768</v>
      </c>
      <c r="AL211" s="1" t="str">
        <f aca="false">IF(AC211="","",IF(AC211="分","分",IF(AJ211=0,"分",IF(AC211="攻",IF(AJ211&gt;0,"一致","不一致"),IF(AJ211&gt;=0,"不一致","一致")))))</f>
        <v>一致</v>
      </c>
      <c r="AM211" s="10" t="n">
        <f aca="false">IF(AC211="","",ABS(AK211))</f>
        <v>0.0494296577946768</v>
      </c>
      <c r="AN211" s="1" t="n">
        <f aca="false">AO211-AP211</f>
        <v>1</v>
      </c>
      <c r="AO211" s="1" t="n">
        <v>4</v>
      </c>
      <c r="AP211" s="1" t="n">
        <v>3</v>
      </c>
    </row>
    <row r="212" customFormat="false" ht="12.8" hidden="false" customHeight="false" outlineLevel="0" collapsed="false">
      <c r="A212" s="1" t="n">
        <v>211</v>
      </c>
      <c r="B212" s="1" t="n">
        <v>81</v>
      </c>
      <c r="C212" s="2" t="n">
        <v>17.5</v>
      </c>
      <c r="G212" s="3" t="n">
        <v>1</v>
      </c>
      <c r="H212" s="4" t="n">
        <v>16.5</v>
      </c>
      <c r="O212" s="4" t="n">
        <v>4</v>
      </c>
      <c r="R212" s="2" t="n">
        <v>2</v>
      </c>
      <c r="W212" s="6" t="n">
        <v>1.1</v>
      </c>
      <c r="X212" s="1" t="n">
        <v>1</v>
      </c>
      <c r="Y212" s="44" t="n">
        <v>1.5</v>
      </c>
      <c r="Z212" s="1" t="n">
        <v>1</v>
      </c>
      <c r="AA212" s="7" t="n">
        <v>1</v>
      </c>
      <c r="AB212" s="8" t="s">
        <v>348</v>
      </c>
      <c r="AC212" s="8" t="s">
        <v>45</v>
      </c>
      <c r="AD212" s="6" t="n">
        <f aca="false">$C212+$D212*2+$E212*0.5+$F212+$G212*0.5</f>
        <v>18</v>
      </c>
      <c r="AE212" s="1" t="n">
        <f aca="false">$H212+$I212*3+$J212*0.5+$K212+$L212*0.5+$M212*0.1+$N212*0.2</f>
        <v>16.5</v>
      </c>
      <c r="AF212" s="1" t="n">
        <f aca="false">$AD212*$W212*$AA212-1.5*$AE212*$X212</f>
        <v>-4.95</v>
      </c>
      <c r="AG212" s="1" t="n">
        <f aca="false">$O212*$Y212-2*($P212*$Z212+R212)</f>
        <v>2</v>
      </c>
      <c r="AH212" s="1" t="n">
        <f aca="false">IF($AG212&lt;0,$AG212*1.5,$AG212*3)</f>
        <v>6</v>
      </c>
      <c r="AI212" s="1" t="n">
        <f aca="false">(Q212+S212+U212)*2-(T212+V212)*3</f>
        <v>0</v>
      </c>
      <c r="AJ212" s="7" t="n">
        <f aca="false">AF212+AH212+AI212</f>
        <v>1.05</v>
      </c>
      <c r="AK212" s="9" t="n">
        <f aca="false">AJ212/(AD212+AE212*1.5+(O212+P212+R212+T212+V212)*3+(Q212+S212+U212)*2)</f>
        <v>0.017283950617284</v>
      </c>
      <c r="AL212" s="1" t="str">
        <f aca="false">IF(AC212="","",IF(AC212="分","分",IF(AJ212=0,"分",IF(AC212="攻",IF(AJ212&gt;0,"一致","不一致"),IF(AJ212&gt;=0,"不一致","一致")))))</f>
        <v>一致</v>
      </c>
      <c r="AM212" s="10" t="n">
        <f aca="false">IF(AC212="","",ABS(AK212))</f>
        <v>0.017283950617284</v>
      </c>
      <c r="AN212" s="1" t="n">
        <f aca="false">AO212-AP212</f>
        <v>0</v>
      </c>
      <c r="AO212" s="1" t="n">
        <v>3</v>
      </c>
      <c r="AP212" s="1" t="n">
        <v>3</v>
      </c>
    </row>
    <row r="213" customFormat="false" ht="12.8" hidden="false" customHeight="false" outlineLevel="0" collapsed="false">
      <c r="A213" s="1" t="n">
        <v>212</v>
      </c>
      <c r="B213" s="1" t="s">
        <v>349</v>
      </c>
      <c r="C213" s="2" t="n">
        <v>17</v>
      </c>
      <c r="G213" s="3" t="n">
        <v>1</v>
      </c>
      <c r="H213" s="4" t="n">
        <v>11</v>
      </c>
      <c r="W213" s="6" t="n">
        <v>1</v>
      </c>
      <c r="X213" s="1" t="n">
        <v>1</v>
      </c>
      <c r="Y213" s="1" t="n">
        <v>1</v>
      </c>
      <c r="Z213" s="1" t="n">
        <v>1</v>
      </c>
      <c r="AA213" s="7" t="n">
        <v>1</v>
      </c>
      <c r="AC213" s="8" t="s">
        <v>45</v>
      </c>
      <c r="AD213" s="6" t="n">
        <f aca="false">$C213+$D213*2+$E213*0.5+$F213+$G213*0.5</f>
        <v>17.5</v>
      </c>
      <c r="AE213" s="1" t="n">
        <f aca="false">$H213+$I213*3+$J213*0.5+$K213+$L213*0.5+$M213*0.1+$N213*0.2</f>
        <v>11</v>
      </c>
      <c r="AF213" s="1" t="n">
        <f aca="false">$AD213*$W213*$AA213-1.5*$AE213*$X213</f>
        <v>1</v>
      </c>
      <c r="AG213" s="1" t="n">
        <f aca="false">$O213*$Y213-2*($P213*$Z213+R213)</f>
        <v>0</v>
      </c>
      <c r="AH213" s="1" t="n">
        <f aca="false">IF($AG213&lt;0,$AG213*1.5,$AG213*3)</f>
        <v>0</v>
      </c>
      <c r="AI213" s="1" t="n">
        <f aca="false">(Q213+S213+U213)*2-(T213+V213)*3</f>
        <v>0</v>
      </c>
      <c r="AJ213" s="7" t="n">
        <f aca="false">AF213+AH213+AI213</f>
        <v>1</v>
      </c>
      <c r="AK213" s="9" t="n">
        <f aca="false">AJ213/(AD213+AE213*1.5+(O213+P213+R213+T213+V213)*3+(Q213+S213+U213)*2)</f>
        <v>0.0294117647058824</v>
      </c>
      <c r="AL213" s="1" t="str">
        <f aca="false">IF(AC213="","",IF(AC213="分","分",IF(AJ213=0,"分",IF(AC213="攻",IF(AJ213&gt;0,"一致","不一致"),IF(AJ213&gt;=0,"不一致","一致")))))</f>
        <v>一致</v>
      </c>
      <c r="AM213" s="10" t="n">
        <f aca="false">IF(AC213="","",ABS(AK213))</f>
        <v>0.0294117647058824</v>
      </c>
      <c r="AN213" s="1" t="n">
        <f aca="false">AO213-AP213</f>
        <v>0</v>
      </c>
      <c r="AO213" s="1" t="n">
        <v>3</v>
      </c>
      <c r="AP213" s="1" t="n">
        <v>3</v>
      </c>
    </row>
    <row r="214" customFormat="false" ht="12.8" hidden="false" customHeight="false" outlineLevel="0" collapsed="false">
      <c r="A214" s="1" t="n">
        <v>213</v>
      </c>
      <c r="B214" s="1" t="s">
        <v>350</v>
      </c>
      <c r="C214" s="2" t="n">
        <v>9</v>
      </c>
      <c r="H214" s="4" t="n">
        <v>0</v>
      </c>
      <c r="O214" s="4" t="n">
        <v>6</v>
      </c>
      <c r="P214" s="2" t="n">
        <v>6</v>
      </c>
      <c r="W214" s="6" t="n">
        <v>1</v>
      </c>
      <c r="X214" s="1" t="n">
        <v>1</v>
      </c>
      <c r="Y214" s="1" t="n">
        <v>1</v>
      </c>
      <c r="Z214" s="1" t="n">
        <v>1</v>
      </c>
      <c r="AA214" s="7" t="n">
        <v>1</v>
      </c>
      <c r="AB214" s="8" t="s">
        <v>351</v>
      </c>
      <c r="AC214" s="8" t="s">
        <v>85</v>
      </c>
      <c r="AD214" s="6" t="n">
        <f aca="false">$C214+$D214*2+$E214*0.5+$F214+$G214*0.5</f>
        <v>9</v>
      </c>
      <c r="AE214" s="1" t="n">
        <f aca="false">$H214+$I214*3+$J214*0.5+$K214+$L214*0.5+$M214*0.1+$N214*0.2</f>
        <v>0</v>
      </c>
      <c r="AF214" s="1" t="n">
        <f aca="false">$AD214*$W214*$AA214-1.5*$AE214*$X214</f>
        <v>9</v>
      </c>
      <c r="AG214" s="1" t="n">
        <f aca="false">$O214*$Y214-2*($P214*$Z214+R214)</f>
        <v>-6</v>
      </c>
      <c r="AH214" s="1" t="n">
        <f aca="false">IF($AG214&lt;0,$AG214*1.5,$AG214*3)</f>
        <v>-9</v>
      </c>
      <c r="AI214" s="1" t="n">
        <f aca="false">(Q214+S214+U214)*2-(T214+V214)*3</f>
        <v>0</v>
      </c>
      <c r="AJ214" s="7" t="n">
        <f aca="false">AF214+AH214+AI214</f>
        <v>0</v>
      </c>
      <c r="AK214" s="9" t="n">
        <f aca="false">AJ214/(AD214+AE214*1.5+(O214+P214+R214+T214+V214)*3+(Q214+S214+U214)*2)</f>
        <v>0</v>
      </c>
      <c r="AL214" s="1" t="str">
        <f aca="false">IF(AC214="","",IF(AC214="分","分",IF(AJ214=0,"分",IF(AC214="攻",IF(AJ214&gt;0,"一致","不一致"),IF(AJ214&gt;=0,"不一致","一致")))))</f>
        <v>分</v>
      </c>
      <c r="AM214" s="10" t="n">
        <f aca="false">IF(AC214="","",ABS(AK214))</f>
        <v>0</v>
      </c>
      <c r="AN214" s="1" t="n">
        <f aca="false">AO214-AP214</f>
        <v>0</v>
      </c>
    </row>
    <row r="215" customFormat="false" ht="12.8" hidden="false" customHeight="false" outlineLevel="0" collapsed="false">
      <c r="A215" s="1" t="n">
        <v>214</v>
      </c>
      <c r="B215" s="1" t="s">
        <v>352</v>
      </c>
      <c r="C215" s="2" t="n">
        <v>27</v>
      </c>
      <c r="F215" s="2" t="n">
        <v>1</v>
      </c>
      <c r="G215" s="3" t="n">
        <v>3</v>
      </c>
      <c r="H215" s="4" t="n">
        <v>30</v>
      </c>
      <c r="Q215" s="2" t="n">
        <v>2</v>
      </c>
      <c r="W215" s="6" t="n">
        <v>1</v>
      </c>
      <c r="X215" s="1" t="n">
        <v>1</v>
      </c>
      <c r="Y215" s="1" t="n">
        <v>1</v>
      </c>
      <c r="Z215" s="1" t="n">
        <v>1</v>
      </c>
      <c r="AA215" s="7" t="n">
        <v>1</v>
      </c>
      <c r="AB215" s="19" t="s">
        <v>353</v>
      </c>
      <c r="AC215" s="8" t="s">
        <v>43</v>
      </c>
      <c r="AD215" s="6" t="n">
        <f aca="false">$C215+$D215*2+$E215*0.5+$F215+$G215*0.5</f>
        <v>29.5</v>
      </c>
      <c r="AE215" s="1" t="n">
        <f aca="false">$H215+$I215*3+$J215*0.5+$K215+$L215*0.5+$M215*0.1+$N215*0.2</f>
        <v>30</v>
      </c>
      <c r="AF215" s="1" t="n">
        <f aca="false">$AD215*$W215*$AA215-1.5*$AE215*$X215</f>
        <v>-15.5</v>
      </c>
      <c r="AG215" s="1" t="n">
        <f aca="false">$O215*$Y215-2*($P215*$Z215+R215)</f>
        <v>0</v>
      </c>
      <c r="AH215" s="1" t="n">
        <f aca="false">IF($AG215&lt;0,$AG215*1.5,$AG215*3)</f>
        <v>0</v>
      </c>
      <c r="AI215" s="1" t="n">
        <f aca="false">(Q215+S215+U215)*2-(T215+V215)*3</f>
        <v>4</v>
      </c>
      <c r="AJ215" s="7" t="n">
        <f aca="false">AF215+AH215+AI215</f>
        <v>-11.5</v>
      </c>
      <c r="AK215" s="9" t="n">
        <f aca="false">AJ215/(AD215+AE215*1.5+(O215+P215+R215+T215+V215)*3+(Q215+S215+U215)*2)</f>
        <v>-0.146496815286624</v>
      </c>
      <c r="AL215" s="1" t="str">
        <f aca="false">IF(AC215="","",IF(AC215="分","分",IF(AJ215=0,"分",IF(AC215="攻",IF(AJ215&gt;0,"一致","不一致"),IF(AJ215&gt;=0,"不一致","一致")))))</f>
        <v>一致</v>
      </c>
      <c r="AM215" s="10" t="n">
        <f aca="false">IF(AC215="","",ABS(AK215))</f>
        <v>0.146496815286624</v>
      </c>
      <c r="AN215" s="1" t="n">
        <f aca="false">AO215-AP215</f>
        <v>0</v>
      </c>
      <c r="AO215" s="1" t="n">
        <v>3</v>
      </c>
      <c r="AP215" s="1" t="n">
        <v>3</v>
      </c>
    </row>
    <row r="216" customFormat="false" ht="12.8" hidden="false" customHeight="false" outlineLevel="0" collapsed="false">
      <c r="A216" s="1" t="n">
        <v>215</v>
      </c>
      <c r="B216" s="1" t="s">
        <v>354</v>
      </c>
      <c r="C216" s="2" t="n">
        <v>0</v>
      </c>
      <c r="H216" s="4" t="n">
        <v>4</v>
      </c>
      <c r="L216" s="5" t="n">
        <v>1</v>
      </c>
      <c r="O216" s="4" t="n">
        <v>10</v>
      </c>
      <c r="P216" s="2" t="n">
        <v>15</v>
      </c>
      <c r="W216" s="6" t="n">
        <v>1</v>
      </c>
      <c r="X216" s="1" t="n">
        <v>1</v>
      </c>
      <c r="Y216" s="1" t="n">
        <v>1</v>
      </c>
      <c r="Z216" s="1" t="n">
        <v>0.25</v>
      </c>
      <c r="AA216" s="7" t="n">
        <v>1</v>
      </c>
      <c r="AB216" s="8" t="s">
        <v>355</v>
      </c>
      <c r="AC216" s="8" t="s">
        <v>45</v>
      </c>
      <c r="AD216" s="6" t="n">
        <f aca="false">$C216+$D216*2+$E216*0.5+$F216+$G216*0.5</f>
        <v>0</v>
      </c>
      <c r="AE216" s="1" t="n">
        <f aca="false">$H216+$I216*3+$J216*0.5+$K216+$L216*0.5+$M216*0.1+$N216*0.2</f>
        <v>4.5</v>
      </c>
      <c r="AF216" s="1" t="n">
        <f aca="false">$AD216*$W216*$AA216-1.5*$AE216*$X216</f>
        <v>-6.75</v>
      </c>
      <c r="AG216" s="1" t="n">
        <f aca="false">$O216*$Y216-2*($P216*$Z216+R216)</f>
        <v>2.5</v>
      </c>
      <c r="AH216" s="1" t="n">
        <f aca="false">IF($AG216&lt;0,$AG216*1.5,$AG216*3)</f>
        <v>7.5</v>
      </c>
      <c r="AI216" s="1" t="n">
        <f aca="false">(Q216+S216+U216)*2-(T216+V216)*3</f>
        <v>0</v>
      </c>
      <c r="AJ216" s="7" t="n">
        <f aca="false">AF216+AH216+AI216</f>
        <v>0.75</v>
      </c>
      <c r="AK216" s="9" t="n">
        <f aca="false">AJ216/(AD216+AE216*1.5+(O216+P216+R216+T216+V216)*3+(Q216+S216+U216)*2)</f>
        <v>0.00917431192660551</v>
      </c>
      <c r="AL216" s="1" t="str">
        <f aca="false">IF(AC216="","",IF(AC216="分","分",IF(AJ216=0,"分",IF(AC216="攻",IF(AJ216&gt;0,"一致","不一致"),IF(AJ216&gt;=0,"不一致","一致")))))</f>
        <v>一致</v>
      </c>
      <c r="AM216" s="10" t="n">
        <f aca="false">IF(AC216="","",ABS(AK216))</f>
        <v>0.00917431192660551</v>
      </c>
      <c r="AN216" s="1" t="n">
        <f aca="false">AO216-AP216</f>
        <v>0</v>
      </c>
    </row>
    <row r="217" customFormat="false" ht="12.8" hidden="false" customHeight="false" outlineLevel="0" collapsed="false">
      <c r="A217" s="46" t="n">
        <v>217</v>
      </c>
      <c r="B217" s="46" t="n">
        <v>11</v>
      </c>
      <c r="C217" s="5" t="n">
        <v>12</v>
      </c>
      <c r="D217" s="5"/>
      <c r="E217" s="5"/>
      <c r="F217" s="5"/>
      <c r="H217" s="4" t="n">
        <v>9.5</v>
      </c>
      <c r="I217" s="5"/>
      <c r="J217" s="5"/>
      <c r="K217" s="5"/>
      <c r="P217" s="5"/>
      <c r="Q217" s="5"/>
      <c r="R217" s="5"/>
      <c r="S217" s="5"/>
      <c r="T217" s="5"/>
      <c r="U217" s="5"/>
      <c r="W217" s="24" t="n">
        <v>0.9</v>
      </c>
      <c r="X217" s="46" t="n">
        <v>1.1</v>
      </c>
      <c r="Y217" s="46" t="n">
        <v>1</v>
      </c>
      <c r="Z217" s="46" t="n">
        <v>1</v>
      </c>
      <c r="AA217" s="7" t="n">
        <v>1.5</v>
      </c>
      <c r="AB217" s="8" t="s">
        <v>356</v>
      </c>
      <c r="AC217" s="8" t="s">
        <v>45</v>
      </c>
      <c r="AD217" s="6" t="n">
        <f aca="false">$C217+$D217*2+$E217*0.5+$F217+$G217*0.5</f>
        <v>12</v>
      </c>
      <c r="AE217" s="1" t="n">
        <f aca="false">$H217+$I217*3+$J217*0.5+$K217+$L217*0.5+$M217*0.1+$N217*0.2</f>
        <v>9.5</v>
      </c>
      <c r="AF217" s="1" t="n">
        <f aca="false">$AD217*$W217*$AA217-1.5*$AE217*$X217</f>
        <v>0.525000000000002</v>
      </c>
      <c r="AG217" s="1" t="n">
        <f aca="false">$O217*$Y217-2*($P217*$Z217+R217)</f>
        <v>0</v>
      </c>
      <c r="AH217" s="1" t="n">
        <f aca="false">IF($AG217&lt;0,$AG217*1.5,$AG217*3)</f>
        <v>0</v>
      </c>
      <c r="AI217" s="1" t="n">
        <f aca="false">(Q217+S217+U217)*2-(T217+V217)*3</f>
        <v>0</v>
      </c>
      <c r="AJ217" s="7" t="n">
        <f aca="false">AF217+AH217+AI217</f>
        <v>0.525000000000002</v>
      </c>
      <c r="AK217" s="9" t="n">
        <f aca="false">AJ217/(AD217+AE217*1.5+(O217+P217+R217+T217+V217)*3+(Q217+S217+U217)*2)</f>
        <v>0.0200000000000001</v>
      </c>
      <c r="AL217" s="46" t="str">
        <f aca="false">IF(AC217="","",IF(AC217="分","分",IF(AJ217=0,"分",IF(AC217="攻",IF(AJ217&gt;0,"一致","不一致"),IF(AJ217&gt;=0,"不一致","一致")))))</f>
        <v>一致</v>
      </c>
      <c r="AM217" s="47" t="n">
        <f aca="false">IF(AC217="","",ABS(AK217))</f>
        <v>0.0200000000000001</v>
      </c>
      <c r="AN217" s="48" t="n">
        <f aca="false">AO217-AP217</f>
        <v>-2</v>
      </c>
      <c r="AO217" s="46" t="n">
        <v>3</v>
      </c>
      <c r="AP217" s="46" t="n">
        <v>5</v>
      </c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46"/>
      <c r="DF217" s="46"/>
      <c r="DG217" s="46"/>
      <c r="DH217" s="46"/>
      <c r="DI217" s="46"/>
      <c r="DJ217" s="46"/>
      <c r="DK217" s="46"/>
      <c r="DL217" s="46"/>
      <c r="DM217" s="46"/>
      <c r="DN217" s="46"/>
      <c r="DO217" s="46"/>
      <c r="DP217" s="46"/>
      <c r="DQ217" s="46"/>
      <c r="DR217" s="46"/>
      <c r="DS217" s="46"/>
      <c r="DT217" s="46"/>
      <c r="DU217" s="46"/>
      <c r="DV217" s="46"/>
      <c r="DW217" s="46"/>
      <c r="DX217" s="46"/>
      <c r="DY217" s="46"/>
      <c r="DZ217" s="46"/>
      <c r="EA217" s="46"/>
      <c r="EB217" s="46"/>
      <c r="EC217" s="46"/>
      <c r="ED217" s="46"/>
      <c r="EE217" s="46"/>
      <c r="EF217" s="46"/>
      <c r="EG217" s="46"/>
      <c r="EH217" s="46"/>
      <c r="EI217" s="46"/>
      <c r="EJ217" s="46"/>
      <c r="EK217" s="46"/>
      <c r="EL217" s="46"/>
      <c r="EM217" s="46"/>
      <c r="EN217" s="46"/>
      <c r="EO217" s="46"/>
      <c r="EP217" s="46"/>
      <c r="EQ217" s="46"/>
      <c r="ER217" s="46"/>
      <c r="ES217" s="46"/>
      <c r="ET217" s="46"/>
      <c r="EU217" s="46"/>
      <c r="EV217" s="46"/>
      <c r="EW217" s="46"/>
      <c r="EX217" s="46"/>
      <c r="EY217" s="46"/>
      <c r="EZ217" s="46"/>
      <c r="FA217" s="46"/>
      <c r="FB217" s="46"/>
      <c r="FC217" s="46"/>
      <c r="FD217" s="46"/>
      <c r="FE217" s="46"/>
      <c r="FF217" s="46"/>
      <c r="FG217" s="46"/>
      <c r="FH217" s="46"/>
      <c r="FI217" s="46"/>
      <c r="FJ217" s="46"/>
      <c r="FK217" s="46"/>
      <c r="FL217" s="46"/>
      <c r="FM217" s="46"/>
      <c r="FN217" s="46"/>
      <c r="FO217" s="46"/>
      <c r="FP217" s="46"/>
      <c r="FQ217" s="46"/>
      <c r="FR217" s="46"/>
      <c r="FS217" s="46"/>
      <c r="FT217" s="46"/>
      <c r="FU217" s="46"/>
      <c r="FV217" s="46"/>
      <c r="FW217" s="46"/>
      <c r="FX217" s="46"/>
      <c r="FY217" s="46"/>
      <c r="FZ217" s="46"/>
      <c r="GA217" s="46"/>
      <c r="GB217" s="46"/>
      <c r="GC217" s="46"/>
      <c r="GD217" s="46"/>
      <c r="GE217" s="46"/>
      <c r="GF217" s="46"/>
      <c r="GG217" s="46"/>
      <c r="GH217" s="46"/>
      <c r="GI217" s="46"/>
      <c r="GJ217" s="46"/>
      <c r="GK217" s="46"/>
      <c r="GL217" s="46"/>
      <c r="GM217" s="46"/>
      <c r="GN217" s="46"/>
      <c r="GO217" s="46"/>
      <c r="GP217" s="46"/>
      <c r="GQ217" s="46"/>
      <c r="GR217" s="46"/>
      <c r="GS217" s="46"/>
      <c r="GT217" s="46"/>
      <c r="GU217" s="46"/>
      <c r="GV217" s="46"/>
      <c r="GW217" s="46"/>
      <c r="GX217" s="46"/>
      <c r="GY217" s="46"/>
      <c r="GZ217" s="46"/>
      <c r="HA217" s="46"/>
      <c r="HB217" s="46"/>
      <c r="HC217" s="46"/>
      <c r="HD217" s="46"/>
      <c r="HE217" s="46"/>
      <c r="HF217" s="46"/>
      <c r="HG217" s="46"/>
      <c r="HH217" s="46"/>
      <c r="HI217" s="46"/>
      <c r="HJ217" s="46"/>
      <c r="HK217" s="46"/>
      <c r="HL217" s="46"/>
      <c r="HM217" s="46"/>
      <c r="HN217" s="46"/>
      <c r="HO217" s="46"/>
      <c r="HP217" s="46"/>
      <c r="HQ217" s="46"/>
      <c r="HR217" s="46"/>
      <c r="HS217" s="46"/>
      <c r="HT217" s="46"/>
      <c r="HU217" s="46"/>
      <c r="HV217" s="46"/>
      <c r="HW217" s="46"/>
      <c r="HX217" s="46"/>
      <c r="HY217" s="46"/>
      <c r="HZ217" s="46"/>
      <c r="IA217" s="46"/>
      <c r="IB217" s="46"/>
      <c r="IC217" s="46"/>
      <c r="ID217" s="46"/>
      <c r="IE217" s="46"/>
      <c r="IF217" s="46"/>
      <c r="IG217" s="46"/>
      <c r="IH217" s="46"/>
      <c r="II217" s="46"/>
      <c r="IJ217" s="46"/>
      <c r="IK217" s="46"/>
      <c r="IL217" s="46"/>
      <c r="IM217" s="46"/>
      <c r="IN217" s="46"/>
      <c r="IO217" s="46"/>
      <c r="IP217" s="46"/>
      <c r="IQ217" s="46"/>
      <c r="IR217" s="46"/>
      <c r="IS217" s="46"/>
      <c r="IT217" s="46"/>
      <c r="IU217" s="46"/>
      <c r="IV217" s="46"/>
      <c r="IW217" s="46"/>
      <c r="IX217" s="46"/>
      <c r="IY217" s="46"/>
      <c r="IZ217" s="46"/>
      <c r="JA217" s="46"/>
      <c r="JB217" s="46"/>
      <c r="JC217" s="46"/>
      <c r="JD217" s="46"/>
      <c r="JE217" s="46"/>
      <c r="JF217" s="46"/>
      <c r="JG217" s="46"/>
      <c r="JH217" s="46"/>
      <c r="JI217" s="46"/>
      <c r="JJ217" s="46"/>
      <c r="JK217" s="46"/>
      <c r="JL217" s="46"/>
      <c r="JM217" s="46"/>
      <c r="JN217" s="46"/>
      <c r="JO217" s="46"/>
      <c r="JP217" s="46"/>
      <c r="JQ217" s="46"/>
      <c r="JR217" s="46"/>
      <c r="JS217" s="46"/>
      <c r="JT217" s="46"/>
      <c r="JU217" s="46"/>
      <c r="JV217" s="46"/>
      <c r="JW217" s="46"/>
      <c r="JX217" s="46"/>
      <c r="JY217" s="46"/>
      <c r="JZ217" s="46"/>
      <c r="KA217" s="46"/>
      <c r="KB217" s="46"/>
      <c r="KC217" s="46"/>
      <c r="KD217" s="46"/>
      <c r="KE217" s="46"/>
      <c r="KF217" s="46"/>
      <c r="KG217" s="46"/>
      <c r="KH217" s="46"/>
      <c r="KI217" s="46"/>
      <c r="KJ217" s="46"/>
      <c r="KK217" s="46"/>
      <c r="KL217" s="46"/>
      <c r="KM217" s="46"/>
      <c r="KN217" s="46"/>
      <c r="KO217" s="46"/>
      <c r="KP217" s="46"/>
      <c r="KQ217" s="46"/>
      <c r="KR217" s="46"/>
      <c r="KS217" s="46"/>
      <c r="KT217" s="46"/>
      <c r="KU217" s="46"/>
      <c r="KV217" s="46"/>
      <c r="KW217" s="46"/>
      <c r="KX217" s="46"/>
      <c r="KY217" s="46"/>
      <c r="KZ217" s="46"/>
      <c r="LA217" s="46"/>
      <c r="LB217" s="46"/>
      <c r="LC217" s="46"/>
      <c r="LD217" s="46"/>
      <c r="LE217" s="46"/>
      <c r="LF217" s="46"/>
      <c r="LG217" s="46"/>
      <c r="LH217" s="46"/>
      <c r="LI217" s="46"/>
      <c r="LJ217" s="46"/>
      <c r="LK217" s="46"/>
      <c r="LL217" s="46"/>
      <c r="LM217" s="46"/>
      <c r="LN217" s="46"/>
      <c r="LO217" s="46"/>
      <c r="LP217" s="46"/>
      <c r="LQ217" s="46"/>
      <c r="LR217" s="46"/>
      <c r="LS217" s="46"/>
      <c r="LT217" s="46"/>
      <c r="LU217" s="46"/>
      <c r="LV217" s="46"/>
      <c r="LW217" s="46"/>
      <c r="LX217" s="46"/>
      <c r="LY217" s="46"/>
      <c r="LZ217" s="46"/>
      <c r="MA217" s="46"/>
      <c r="MB217" s="46"/>
      <c r="MC217" s="46"/>
      <c r="MD217" s="46"/>
      <c r="ME217" s="46"/>
      <c r="MF217" s="46"/>
      <c r="MG217" s="46"/>
      <c r="MH217" s="46"/>
      <c r="MI217" s="46"/>
      <c r="MJ217" s="46"/>
      <c r="MK217" s="46"/>
      <c r="ML217" s="46"/>
      <c r="MM217" s="46"/>
      <c r="MN217" s="46"/>
      <c r="MO217" s="46"/>
      <c r="MP217" s="46"/>
      <c r="MQ217" s="46"/>
      <c r="MR217" s="46"/>
      <c r="MS217" s="46"/>
      <c r="MT217" s="46"/>
      <c r="MU217" s="46"/>
      <c r="MV217" s="46"/>
      <c r="MW217" s="46"/>
      <c r="MX217" s="46"/>
      <c r="MY217" s="46"/>
      <c r="MZ217" s="46"/>
      <c r="NA217" s="46"/>
      <c r="NB217" s="46"/>
      <c r="NC217" s="46"/>
      <c r="ND217" s="46"/>
      <c r="NE217" s="46"/>
      <c r="NF217" s="46"/>
      <c r="NG217" s="46"/>
      <c r="NH217" s="46"/>
      <c r="NI217" s="46"/>
      <c r="NJ217" s="46"/>
      <c r="NK217" s="46"/>
      <c r="NL217" s="46"/>
      <c r="NM217" s="46"/>
      <c r="NN217" s="46"/>
      <c r="NO217" s="46"/>
      <c r="NP217" s="46"/>
      <c r="NQ217" s="46"/>
      <c r="NR217" s="46"/>
      <c r="NS217" s="46"/>
      <c r="NT217" s="46"/>
      <c r="NU217" s="46"/>
      <c r="NV217" s="46"/>
      <c r="NW217" s="46"/>
      <c r="NX217" s="46"/>
      <c r="NY217" s="46"/>
      <c r="NZ217" s="46"/>
      <c r="OA217" s="46"/>
      <c r="OB217" s="46"/>
      <c r="OC217" s="46"/>
      <c r="OD217" s="46"/>
      <c r="OE217" s="46"/>
      <c r="OF217" s="46"/>
      <c r="OG217" s="46"/>
      <c r="OH217" s="46"/>
      <c r="OI217" s="46"/>
      <c r="OJ217" s="46"/>
      <c r="OK217" s="46"/>
      <c r="OL217" s="46"/>
      <c r="OM217" s="46"/>
      <c r="ON217" s="46"/>
      <c r="OO217" s="46"/>
      <c r="OP217" s="46"/>
      <c r="OQ217" s="46"/>
      <c r="OR217" s="46"/>
      <c r="OS217" s="46"/>
      <c r="OT217" s="46"/>
      <c r="OU217" s="46"/>
      <c r="OV217" s="46"/>
      <c r="OW217" s="46"/>
      <c r="OX217" s="46"/>
      <c r="OY217" s="46"/>
      <c r="OZ217" s="46"/>
      <c r="PA217" s="46"/>
      <c r="PB217" s="46"/>
      <c r="PC217" s="46"/>
      <c r="PD217" s="46"/>
      <c r="PE217" s="46"/>
      <c r="PF217" s="46"/>
      <c r="PG217" s="46"/>
      <c r="PH217" s="46"/>
      <c r="PI217" s="46"/>
      <c r="PJ217" s="46"/>
      <c r="PK217" s="46"/>
      <c r="PL217" s="46"/>
      <c r="PM217" s="46"/>
      <c r="PN217" s="46"/>
      <c r="PO217" s="46"/>
      <c r="PP217" s="46"/>
      <c r="PQ217" s="46"/>
      <c r="PR217" s="46"/>
      <c r="PS217" s="46"/>
      <c r="PT217" s="46"/>
      <c r="PU217" s="46"/>
      <c r="PV217" s="46"/>
      <c r="PW217" s="46"/>
      <c r="PX217" s="46"/>
      <c r="PY217" s="46"/>
      <c r="PZ217" s="46"/>
      <c r="QA217" s="46"/>
      <c r="QB217" s="46"/>
      <c r="QC217" s="46"/>
      <c r="QD217" s="46"/>
      <c r="QE217" s="46"/>
      <c r="QF217" s="46"/>
      <c r="QG217" s="46"/>
      <c r="QH217" s="46"/>
      <c r="QI217" s="46"/>
      <c r="QJ217" s="46"/>
      <c r="QK217" s="46"/>
      <c r="QL217" s="46"/>
      <c r="QM217" s="46"/>
      <c r="QN217" s="46"/>
      <c r="QO217" s="46"/>
      <c r="QP217" s="46"/>
      <c r="QQ217" s="46"/>
      <c r="QR217" s="46"/>
      <c r="QS217" s="46"/>
      <c r="QT217" s="46"/>
      <c r="QU217" s="46"/>
      <c r="QV217" s="46"/>
      <c r="QW217" s="46"/>
      <c r="QX217" s="46"/>
      <c r="QY217" s="46"/>
      <c r="QZ217" s="46"/>
      <c r="RA217" s="46"/>
      <c r="RB217" s="46"/>
      <c r="RC217" s="46"/>
      <c r="RD217" s="46"/>
      <c r="RE217" s="46"/>
      <c r="RF217" s="46"/>
      <c r="RG217" s="46"/>
      <c r="RH217" s="46"/>
      <c r="RI217" s="46"/>
      <c r="RJ217" s="46"/>
      <c r="RK217" s="46"/>
      <c r="RL217" s="46"/>
      <c r="RM217" s="46"/>
      <c r="RN217" s="46"/>
      <c r="RO217" s="46"/>
      <c r="RP217" s="46"/>
      <c r="RQ217" s="46"/>
      <c r="RR217" s="46"/>
      <c r="RS217" s="46"/>
      <c r="RT217" s="46"/>
      <c r="RU217" s="46"/>
      <c r="RV217" s="46"/>
      <c r="RW217" s="46"/>
      <c r="RX217" s="46"/>
      <c r="RY217" s="46"/>
      <c r="RZ217" s="46"/>
      <c r="SA217" s="46"/>
      <c r="SB217" s="46"/>
      <c r="SC217" s="46"/>
      <c r="SD217" s="46"/>
      <c r="SE217" s="46"/>
      <c r="SF217" s="46"/>
      <c r="SG217" s="46"/>
      <c r="SH217" s="46"/>
      <c r="SI217" s="46"/>
      <c r="SJ217" s="46"/>
      <c r="SK217" s="46"/>
      <c r="SL217" s="46"/>
      <c r="SM217" s="46"/>
      <c r="SN217" s="46"/>
      <c r="SO217" s="46"/>
      <c r="SP217" s="46"/>
      <c r="SQ217" s="46"/>
      <c r="SR217" s="46"/>
      <c r="SS217" s="46"/>
      <c r="ST217" s="46"/>
      <c r="SU217" s="46"/>
      <c r="SV217" s="46"/>
      <c r="SW217" s="46"/>
      <c r="SX217" s="46"/>
      <c r="SY217" s="46"/>
      <c r="SZ217" s="46"/>
      <c r="TA217" s="46"/>
      <c r="TB217" s="46"/>
      <c r="TC217" s="46"/>
      <c r="TD217" s="46"/>
      <c r="TE217" s="46"/>
      <c r="TF217" s="46"/>
      <c r="TG217" s="46"/>
      <c r="TH217" s="46"/>
      <c r="TI217" s="46"/>
      <c r="TJ217" s="46"/>
      <c r="TK217" s="46"/>
      <c r="TL217" s="46"/>
      <c r="TM217" s="46"/>
      <c r="TN217" s="46"/>
      <c r="TO217" s="46"/>
      <c r="TP217" s="46"/>
      <c r="TQ217" s="46"/>
      <c r="TR217" s="46"/>
      <c r="TS217" s="46"/>
      <c r="TT217" s="46"/>
      <c r="TU217" s="46"/>
      <c r="TV217" s="46"/>
      <c r="TW217" s="46"/>
      <c r="TX217" s="46"/>
      <c r="TY217" s="46"/>
      <c r="TZ217" s="46"/>
      <c r="UA217" s="46"/>
      <c r="UB217" s="46"/>
      <c r="UC217" s="46"/>
      <c r="UD217" s="46"/>
      <c r="UE217" s="46"/>
      <c r="UF217" s="46"/>
      <c r="UG217" s="46"/>
      <c r="UH217" s="46"/>
      <c r="UI217" s="46"/>
      <c r="UJ217" s="46"/>
      <c r="UK217" s="46"/>
      <c r="UL217" s="46"/>
      <c r="UM217" s="46"/>
      <c r="UN217" s="46"/>
      <c r="UO217" s="46"/>
      <c r="UP217" s="46"/>
      <c r="UQ217" s="46"/>
      <c r="UR217" s="46"/>
      <c r="US217" s="46"/>
      <c r="UT217" s="46"/>
      <c r="UU217" s="46"/>
      <c r="UV217" s="46"/>
      <c r="UW217" s="46"/>
      <c r="UX217" s="46"/>
      <c r="UY217" s="46"/>
      <c r="UZ217" s="46"/>
      <c r="VA217" s="46"/>
      <c r="VB217" s="46"/>
      <c r="VC217" s="46"/>
      <c r="VD217" s="46"/>
      <c r="VE217" s="46"/>
      <c r="VF217" s="46"/>
      <c r="VG217" s="46"/>
      <c r="VH217" s="46"/>
      <c r="VI217" s="46"/>
      <c r="VJ217" s="46"/>
      <c r="VK217" s="46"/>
      <c r="VL217" s="46"/>
      <c r="VM217" s="46"/>
      <c r="VN217" s="46"/>
      <c r="VO217" s="46"/>
      <c r="VP217" s="46"/>
      <c r="VQ217" s="46"/>
      <c r="VR217" s="46"/>
      <c r="VS217" s="46"/>
      <c r="VT217" s="46"/>
      <c r="VU217" s="46"/>
      <c r="VV217" s="46"/>
      <c r="VW217" s="46"/>
      <c r="VX217" s="46"/>
      <c r="VY217" s="46"/>
      <c r="VZ217" s="46"/>
      <c r="WA217" s="46"/>
      <c r="WB217" s="46"/>
      <c r="WC217" s="46"/>
      <c r="WD217" s="46"/>
      <c r="WE217" s="46"/>
      <c r="WF217" s="46"/>
      <c r="WG217" s="46"/>
      <c r="WH217" s="46"/>
      <c r="WI217" s="46"/>
      <c r="WJ217" s="46"/>
      <c r="WK217" s="46"/>
      <c r="WL217" s="46"/>
      <c r="WM217" s="46"/>
      <c r="WN217" s="46"/>
      <c r="WO217" s="46"/>
      <c r="WP217" s="46"/>
      <c r="WQ217" s="46"/>
      <c r="WR217" s="46"/>
      <c r="WS217" s="46"/>
      <c r="WT217" s="46"/>
      <c r="WU217" s="46"/>
      <c r="WV217" s="46"/>
      <c r="WW217" s="46"/>
      <c r="WX217" s="46"/>
      <c r="WY217" s="46"/>
      <c r="WZ217" s="46"/>
      <c r="XA217" s="46"/>
      <c r="XB217" s="46"/>
      <c r="XC217" s="46"/>
      <c r="XD217" s="46"/>
      <c r="XE217" s="46"/>
      <c r="XF217" s="46"/>
      <c r="XG217" s="46"/>
      <c r="XH217" s="46"/>
      <c r="XI217" s="46"/>
      <c r="XJ217" s="46"/>
      <c r="XK217" s="46"/>
      <c r="XL217" s="46"/>
      <c r="XM217" s="46"/>
      <c r="XN217" s="46"/>
      <c r="XO217" s="46"/>
      <c r="XP217" s="46"/>
      <c r="XQ217" s="46"/>
      <c r="XR217" s="46"/>
      <c r="XS217" s="46"/>
      <c r="XT217" s="46"/>
      <c r="XU217" s="46"/>
      <c r="XV217" s="46"/>
      <c r="XW217" s="46"/>
      <c r="XX217" s="46"/>
      <c r="XY217" s="46"/>
      <c r="XZ217" s="46"/>
      <c r="YA217" s="46"/>
      <c r="YB217" s="46"/>
      <c r="YC217" s="46"/>
      <c r="YD217" s="46"/>
      <c r="YE217" s="46"/>
      <c r="YF217" s="46"/>
      <c r="YG217" s="46"/>
      <c r="YH217" s="46"/>
      <c r="YI217" s="46"/>
      <c r="YJ217" s="46"/>
      <c r="YK217" s="46"/>
      <c r="YL217" s="46"/>
      <c r="YM217" s="46"/>
      <c r="YN217" s="46"/>
      <c r="YO217" s="46"/>
      <c r="YP217" s="46"/>
      <c r="YQ217" s="46"/>
      <c r="YR217" s="46"/>
      <c r="YS217" s="46"/>
      <c r="YT217" s="46"/>
      <c r="YU217" s="46"/>
      <c r="YV217" s="46"/>
      <c r="YW217" s="46"/>
      <c r="YX217" s="46"/>
      <c r="YY217" s="46"/>
      <c r="YZ217" s="46"/>
      <c r="ZA217" s="46"/>
      <c r="ZB217" s="46"/>
      <c r="ZC217" s="46"/>
      <c r="ZD217" s="46"/>
      <c r="ZE217" s="46"/>
      <c r="ZF217" s="46"/>
      <c r="ZG217" s="46"/>
      <c r="ZH217" s="46"/>
      <c r="ZI217" s="46"/>
      <c r="ZJ217" s="46"/>
      <c r="ZK217" s="46"/>
      <c r="ZL217" s="46"/>
      <c r="ZM217" s="46"/>
      <c r="ZN217" s="46"/>
      <c r="ZO217" s="46"/>
      <c r="ZP217" s="46"/>
      <c r="ZQ217" s="46"/>
      <c r="ZR217" s="46"/>
      <c r="ZS217" s="46"/>
      <c r="ZT217" s="46"/>
      <c r="ZU217" s="46"/>
      <c r="ZV217" s="46"/>
      <c r="ZW217" s="46"/>
      <c r="ZX217" s="46"/>
      <c r="ZY217" s="46"/>
      <c r="ZZ217" s="46"/>
      <c r="AAA217" s="46"/>
      <c r="AAB217" s="46"/>
      <c r="AAC217" s="46"/>
      <c r="AAD217" s="46"/>
      <c r="AAE217" s="46"/>
      <c r="AAF217" s="46"/>
      <c r="AAG217" s="46"/>
      <c r="AAH217" s="46"/>
      <c r="AAI217" s="46"/>
      <c r="AAJ217" s="46"/>
      <c r="AAK217" s="46"/>
      <c r="AAL217" s="46"/>
      <c r="AAM217" s="46"/>
      <c r="AAN217" s="46"/>
      <c r="AAO217" s="46"/>
      <c r="AAP217" s="46"/>
      <c r="AAQ217" s="46"/>
      <c r="AAR217" s="46"/>
      <c r="AAS217" s="46"/>
      <c r="AAT217" s="46"/>
      <c r="AAU217" s="46"/>
      <c r="AAV217" s="46"/>
      <c r="AAW217" s="46"/>
      <c r="AAX217" s="46"/>
      <c r="AAY217" s="46"/>
      <c r="AAZ217" s="46"/>
      <c r="ABA217" s="46"/>
      <c r="ABB217" s="46"/>
      <c r="ABC217" s="46"/>
      <c r="ABD217" s="46"/>
      <c r="ABE217" s="46"/>
      <c r="ABF217" s="46"/>
      <c r="ABG217" s="46"/>
      <c r="ABH217" s="46"/>
      <c r="ABI217" s="46"/>
      <c r="ABJ217" s="46"/>
      <c r="ABK217" s="46"/>
      <c r="ABL217" s="46"/>
      <c r="ABM217" s="46"/>
      <c r="ABN217" s="46"/>
      <c r="ABO217" s="46"/>
      <c r="ABP217" s="46"/>
      <c r="ABQ217" s="46"/>
      <c r="ABR217" s="46"/>
      <c r="ABS217" s="46"/>
      <c r="ABT217" s="46"/>
      <c r="ABU217" s="46"/>
      <c r="ABV217" s="46"/>
      <c r="ABW217" s="46"/>
      <c r="ABX217" s="46"/>
      <c r="ABY217" s="46"/>
      <c r="ABZ217" s="46"/>
      <c r="ACA217" s="46"/>
      <c r="ACB217" s="46"/>
      <c r="ACC217" s="46"/>
      <c r="ACD217" s="46"/>
      <c r="ACE217" s="46"/>
      <c r="ACF217" s="46"/>
      <c r="ACG217" s="46"/>
      <c r="ACH217" s="46"/>
      <c r="ACI217" s="46"/>
      <c r="ACJ217" s="46"/>
      <c r="ACK217" s="46"/>
      <c r="ACL217" s="46"/>
      <c r="ACM217" s="46"/>
      <c r="ACN217" s="46"/>
      <c r="ACO217" s="46"/>
      <c r="ACP217" s="46"/>
      <c r="ACQ217" s="46"/>
      <c r="ACR217" s="46"/>
      <c r="ACS217" s="46"/>
      <c r="ACT217" s="46"/>
      <c r="ACU217" s="46"/>
      <c r="ACV217" s="46"/>
      <c r="ACW217" s="46"/>
      <c r="ACX217" s="46"/>
      <c r="ACY217" s="46"/>
      <c r="ACZ217" s="46"/>
      <c r="ADA217" s="46"/>
      <c r="ADB217" s="46"/>
      <c r="ADC217" s="46"/>
      <c r="ADD217" s="46"/>
      <c r="ADE217" s="46"/>
      <c r="ADF217" s="46"/>
      <c r="ADG217" s="46"/>
      <c r="ADH217" s="46"/>
      <c r="ADI217" s="46"/>
      <c r="ADJ217" s="46"/>
      <c r="ADK217" s="46"/>
      <c r="ADL217" s="46"/>
      <c r="ADM217" s="46"/>
      <c r="ADN217" s="46"/>
      <c r="ADO217" s="46"/>
      <c r="ADP217" s="46"/>
      <c r="ADQ217" s="46"/>
      <c r="ADR217" s="46"/>
      <c r="ADS217" s="46"/>
      <c r="ADT217" s="46"/>
      <c r="ADU217" s="46"/>
      <c r="ADV217" s="46"/>
      <c r="ADW217" s="46"/>
      <c r="ADX217" s="46"/>
      <c r="ADY217" s="46"/>
      <c r="ADZ217" s="46"/>
      <c r="AEA217" s="46"/>
      <c r="AEB217" s="46"/>
      <c r="AEC217" s="46"/>
      <c r="AED217" s="46"/>
      <c r="AEE217" s="46"/>
      <c r="AEF217" s="46"/>
      <c r="AEG217" s="46"/>
      <c r="AEH217" s="46"/>
      <c r="AEI217" s="46"/>
      <c r="AEJ217" s="46"/>
      <c r="AEK217" s="46"/>
      <c r="AEL217" s="46"/>
      <c r="AEM217" s="46"/>
      <c r="AEN217" s="46"/>
      <c r="AEO217" s="46"/>
      <c r="AEP217" s="46"/>
      <c r="AEQ217" s="46"/>
      <c r="AER217" s="46"/>
      <c r="AES217" s="46"/>
      <c r="AET217" s="46"/>
      <c r="AEU217" s="46"/>
      <c r="AEV217" s="46"/>
      <c r="AEW217" s="46"/>
      <c r="AEX217" s="46"/>
      <c r="AEY217" s="46"/>
      <c r="AEZ217" s="46"/>
      <c r="AFA217" s="46"/>
      <c r="AFB217" s="46"/>
      <c r="AFC217" s="46"/>
      <c r="AFD217" s="46"/>
      <c r="AFE217" s="46"/>
      <c r="AFF217" s="46"/>
      <c r="AFG217" s="46"/>
      <c r="AFH217" s="46"/>
      <c r="AFI217" s="46"/>
      <c r="AFJ217" s="46"/>
      <c r="AFK217" s="46"/>
      <c r="AFL217" s="46"/>
      <c r="AFM217" s="46"/>
      <c r="AFN217" s="46"/>
      <c r="AFO217" s="46"/>
      <c r="AFP217" s="46"/>
      <c r="AFQ217" s="46"/>
      <c r="AFR217" s="46"/>
      <c r="AFS217" s="46"/>
      <c r="AFT217" s="46"/>
      <c r="AFU217" s="46"/>
      <c r="AFV217" s="46"/>
      <c r="AFW217" s="46"/>
      <c r="AFX217" s="46"/>
      <c r="AFY217" s="46"/>
      <c r="AFZ217" s="46"/>
      <c r="AGA217" s="46"/>
      <c r="AGB217" s="46"/>
      <c r="AGC217" s="46"/>
      <c r="AGD217" s="46"/>
      <c r="AGE217" s="46"/>
      <c r="AGF217" s="46"/>
      <c r="AGG217" s="46"/>
      <c r="AGH217" s="46"/>
      <c r="AGI217" s="46"/>
      <c r="AGJ217" s="46"/>
      <c r="AGK217" s="46"/>
      <c r="AGL217" s="46"/>
      <c r="AGM217" s="46"/>
      <c r="AGN217" s="46"/>
      <c r="AGO217" s="46"/>
      <c r="AGP217" s="46"/>
      <c r="AGQ217" s="46"/>
      <c r="AGR217" s="46"/>
      <c r="AGS217" s="46"/>
      <c r="AGT217" s="46"/>
      <c r="AGU217" s="46"/>
      <c r="AGV217" s="46"/>
      <c r="AGW217" s="46"/>
      <c r="AGX217" s="46"/>
      <c r="AGY217" s="46"/>
      <c r="AGZ217" s="46"/>
      <c r="AHA217" s="46"/>
      <c r="AHB217" s="46"/>
      <c r="AHC217" s="46"/>
      <c r="AHD217" s="46"/>
      <c r="AHE217" s="46"/>
      <c r="AHF217" s="46"/>
      <c r="AHG217" s="46"/>
      <c r="AHH217" s="46"/>
      <c r="AHI217" s="46"/>
      <c r="AHJ217" s="46"/>
      <c r="AHK217" s="46"/>
      <c r="AHL217" s="46"/>
      <c r="AHM217" s="46"/>
      <c r="AHN217" s="46"/>
      <c r="AHO217" s="46"/>
      <c r="AHP217" s="46"/>
      <c r="AHQ217" s="46"/>
      <c r="AHR217" s="46"/>
      <c r="AHS217" s="46"/>
      <c r="AHT217" s="46"/>
      <c r="AHU217" s="46"/>
      <c r="AHV217" s="46"/>
      <c r="AHW217" s="46"/>
      <c r="AHX217" s="46"/>
      <c r="AHY217" s="46"/>
      <c r="AHZ217" s="46"/>
      <c r="AIA217" s="46"/>
      <c r="AIB217" s="46"/>
      <c r="AIC217" s="46"/>
      <c r="AID217" s="46"/>
      <c r="AIE217" s="46"/>
      <c r="AIF217" s="46"/>
      <c r="AIG217" s="46"/>
      <c r="AIH217" s="46"/>
      <c r="AII217" s="46"/>
      <c r="AIJ217" s="46"/>
      <c r="AIK217" s="46"/>
      <c r="AIL217" s="46"/>
      <c r="AIM217" s="46"/>
      <c r="AIN217" s="46"/>
      <c r="AIO217" s="46"/>
      <c r="AIP217" s="46"/>
      <c r="AIQ217" s="46"/>
      <c r="AIR217" s="46"/>
      <c r="AIS217" s="46"/>
      <c r="AIT217" s="46"/>
      <c r="AIU217" s="46"/>
      <c r="AIV217" s="46"/>
      <c r="AIW217" s="46"/>
      <c r="AIX217" s="46"/>
      <c r="AIY217" s="46"/>
      <c r="AIZ217" s="46"/>
      <c r="AJA217" s="46"/>
      <c r="AJB217" s="46"/>
      <c r="AJC217" s="46"/>
      <c r="AJD217" s="46"/>
      <c r="AJE217" s="46"/>
      <c r="AJF217" s="46"/>
      <c r="AJG217" s="46"/>
      <c r="AJH217" s="46"/>
      <c r="AJI217" s="46"/>
      <c r="AJJ217" s="46"/>
      <c r="AJK217" s="46"/>
      <c r="AJL217" s="46"/>
      <c r="AJM217" s="46"/>
      <c r="AJN217" s="46"/>
      <c r="AJO217" s="46"/>
      <c r="AJP217" s="46"/>
      <c r="AJQ217" s="46"/>
      <c r="AJR217" s="46"/>
      <c r="AJS217" s="46"/>
      <c r="AJT217" s="46"/>
      <c r="AJU217" s="46"/>
      <c r="AJV217" s="46"/>
      <c r="AJW217" s="46"/>
      <c r="AJX217" s="46"/>
      <c r="AJY217" s="46"/>
      <c r="AJZ217" s="46"/>
      <c r="AKA217" s="46"/>
      <c r="AKB217" s="46"/>
      <c r="AKC217" s="46"/>
      <c r="AKD217" s="46"/>
      <c r="AKE217" s="46"/>
      <c r="AKF217" s="46"/>
      <c r="AKG217" s="46"/>
      <c r="AKH217" s="46"/>
      <c r="AKI217" s="46"/>
      <c r="AKJ217" s="46"/>
      <c r="AKK217" s="46"/>
      <c r="AKL217" s="46"/>
      <c r="AKM217" s="46"/>
      <c r="AKN217" s="46"/>
      <c r="AKO217" s="46"/>
      <c r="AKP217" s="46"/>
      <c r="AKQ217" s="46"/>
      <c r="AKR217" s="46"/>
      <c r="AKS217" s="46"/>
      <c r="AKT217" s="46"/>
      <c r="AKU217" s="46"/>
      <c r="AKV217" s="46"/>
      <c r="AKW217" s="46"/>
      <c r="AKX217" s="46"/>
      <c r="AKY217" s="46"/>
      <c r="AKZ217" s="46"/>
      <c r="ALA217" s="46"/>
      <c r="ALB217" s="46"/>
      <c r="ALC217" s="46"/>
      <c r="ALD217" s="46"/>
      <c r="ALE217" s="46"/>
      <c r="ALF217" s="46"/>
      <c r="ALG217" s="46"/>
      <c r="ALH217" s="46"/>
      <c r="ALI217" s="46"/>
      <c r="ALJ217" s="46"/>
      <c r="ALK217" s="46"/>
      <c r="ALL217" s="46"/>
      <c r="ALM217" s="46"/>
      <c r="ALN217" s="46"/>
      <c r="ALO217" s="46"/>
      <c r="ALP217" s="46"/>
      <c r="ALQ217" s="46"/>
      <c r="ALR217" s="46"/>
      <c r="ALS217" s="46"/>
      <c r="ALT217" s="46"/>
      <c r="ALU217" s="46"/>
      <c r="ALV217" s="46"/>
      <c r="ALW217" s="46"/>
      <c r="ALX217" s="46"/>
      <c r="ALY217" s="46"/>
      <c r="ALZ217" s="46"/>
      <c r="AMA217" s="46"/>
      <c r="AMB217" s="46"/>
      <c r="AMC217" s="46"/>
      <c r="AMD217" s="46"/>
      <c r="AME217" s="46"/>
      <c r="AMF217" s="46"/>
      <c r="AMG217" s="46"/>
      <c r="AMH217" s="46"/>
      <c r="AMI217" s="46"/>
      <c r="AMJ217" s="46"/>
      <c r="AMK217" s="46"/>
    </row>
    <row r="218" customFormat="false" ht="12.8" hidden="false" customHeight="false" outlineLevel="0" collapsed="false">
      <c r="AD218" s="6" t="n">
        <f aca="false">$C218+$D218*2+$E218*0.5+$F218+$G218*0.5</f>
        <v>0</v>
      </c>
      <c r="AE218" s="1" t="n">
        <f aca="false">$H218+$I218*3+$J218*0.5+$K218+$L218*0.5+$M218*0.1+$N218*0.2</f>
        <v>0</v>
      </c>
      <c r="AF218" s="1" t="n">
        <f aca="false">$AD218*$W218*$AA218-1.5*$AE218*$X218</f>
        <v>0</v>
      </c>
      <c r="AG218" s="1" t="n">
        <f aca="false">$O218*$Y218-2*($P218*$Z218+R218)</f>
        <v>0</v>
      </c>
      <c r="AH218" s="1" t="n">
        <f aca="false">IF($AG218&lt;0,$AG218*1.5,$AG218*3)</f>
        <v>0</v>
      </c>
      <c r="AI218" s="1" t="n">
        <f aca="false">(Q218+S218+U218)*2-(T218+V218)*3</f>
        <v>0</v>
      </c>
      <c r="AJ218" s="7" t="n">
        <f aca="false">AF218+AH218+AI218</f>
        <v>0</v>
      </c>
      <c r="AK218" s="9" t="e">
        <f aca="false">AJ218/(AD218+AE218*1.5+(O218+P218+R218+T218+V218)*3+(Q218+S218+U218)*2)</f>
        <v>#DIV/0!</v>
      </c>
      <c r="AL218" s="1" t="str">
        <f aca="false">IF(AC218="","",IF(AC218="分","分",IF(AJ218=0,"分",IF(AC218="攻",IF(AJ218&gt;0,"一致","不一致"),IF(AJ218&gt;=0,"不一致","一致")))))</f>
        <v/>
      </c>
      <c r="AM218" s="10" t="str">
        <f aca="false">IF(AC218="","",ABS(AK218))</f>
        <v/>
      </c>
      <c r="AN218" s="1" t="n">
        <f aca="false">AO218-AP218</f>
        <v>0</v>
      </c>
    </row>
    <row r="219" customFormat="false" ht="12.8" hidden="false" customHeight="false" outlineLevel="0" collapsed="false">
      <c r="AD219" s="6" t="n">
        <f aca="false">$C219+$D219*2+$E219*0.5+$F219+$G219*0.5</f>
        <v>0</v>
      </c>
      <c r="AE219" s="1" t="n">
        <f aca="false">$H219+$I219*3+$J219*0.5+$K219+$L219*0.5+$M219*0.1+$N219*0.2</f>
        <v>0</v>
      </c>
      <c r="AF219" s="1" t="n">
        <f aca="false">$AD219*$W219*$AA219-1.5*$AE219*$X219</f>
        <v>0</v>
      </c>
      <c r="AG219" s="1" t="n">
        <f aca="false">$O219*$Y219-2*($P219*$Z219+R219)</f>
        <v>0</v>
      </c>
      <c r="AH219" s="1" t="n">
        <f aca="false">IF($AG219&lt;0,$AG219*1.5,$AG219*3)</f>
        <v>0</v>
      </c>
      <c r="AI219" s="1" t="n">
        <f aca="false">(Q219+S219+U219)*2-(T219+V219)*3</f>
        <v>0</v>
      </c>
      <c r="AJ219" s="7" t="n">
        <f aca="false">AF219+AH219+AI219</f>
        <v>0</v>
      </c>
      <c r="AK219" s="9" t="e">
        <f aca="false">AJ219/(AD219+AE219*1.5+(O219+P219+R219+T219+V219)*3+(Q219+S219+U219)*2)</f>
        <v>#DIV/0!</v>
      </c>
      <c r="AL219" s="1" t="str">
        <f aca="false">IF(AC219="","",IF(AC219="分","分",IF(AJ219=0,"分",IF(AC219="攻",IF(AJ219&gt;0,"一致","不一致"),IF(AJ219&gt;=0,"不一致","一致")))))</f>
        <v/>
      </c>
      <c r="AM219" s="10" t="str">
        <f aca="false">IF(AC219="","",ABS(AK219))</f>
        <v/>
      </c>
      <c r="AN219" s="1" t="n">
        <f aca="false">AO219-AP219</f>
        <v>0</v>
      </c>
    </row>
  </sheetData>
  <autoFilter ref="A1:AQ219"/>
  <conditionalFormatting sqref="AN1:AN1048576">
    <cfRule type="cellIs" priority="2" operator="greaterThanOrEqual" aboveAverage="0" equalAverage="0" bottom="0" percent="0" rank="0" text="" dxfId="22">
      <formula>3</formula>
    </cfRule>
    <cfRule type="cellIs" priority="3" operator="lessThanOrEqual" aboveAverage="0" equalAverage="0" bottom="0" percent="0" rank="0" text="" dxfId="23">
      <formula>-2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&amp;C&amp;"Arial,標準"&amp;A</oddHeader>
    <oddFooter>&amp;C&amp;"Arial,標準"ページ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12.8046875" defaultRowHeight="12.8" zeroHeight="false" outlineLevelRow="0" outlineLevelCol="0"/>
  <cols>
    <col collapsed="false" customWidth="true" hidden="false" outlineLevel="0" max="1" min="1" style="1" width="14.09"/>
    <col collapsed="false" customWidth="false" hidden="false" outlineLevel="0" max="2" min="2" style="10" width="12.8"/>
    <col collapsed="false" customWidth="true" hidden="false" outlineLevel="0" max="3" min="3" style="1" width="10.8"/>
    <col collapsed="false" customWidth="true" hidden="false" outlineLevel="0" max="4" min="4" style="1" width="14.12"/>
    <col collapsed="false" customWidth="false" hidden="false" outlineLevel="0" max="64" min="5" style="1" width="12.8"/>
  </cols>
  <sheetData>
    <row r="1" customFormat="false" ht="12.8" hidden="false" customHeight="false" outlineLevel="0" collapsed="false">
      <c r="A1" s="10" t="s">
        <v>357</v>
      </c>
      <c r="B1" s="10" t="s">
        <v>358</v>
      </c>
      <c r="C1" s="10" t="s">
        <v>359</v>
      </c>
      <c r="D1" s="10" t="s">
        <v>357</v>
      </c>
      <c r="E1" s="10" t="s">
        <v>358</v>
      </c>
      <c r="F1" s="10" t="s">
        <v>359</v>
      </c>
    </row>
    <row r="2" customFormat="false" ht="12.8" hidden="false" customHeight="false" outlineLevel="0" collapsed="false">
      <c r="A2" s="1" t="s">
        <v>360</v>
      </c>
      <c r="B2" s="10" t="n">
        <f aca="false">(COUNTIFS(戦力評価!$AL:$AL,"一致",戦力評価!$AM:$AM,"&lt;0.05")+COUNTIFS(戦力評価!$AL:$AL,"分",戦力評価!$AM:$AM,"&lt;0.05")/2)/COUNTIFS(戦力評価!$AM:$AM,"&lt;0.05")</f>
        <v>0.625</v>
      </c>
      <c r="C2" s="1" t="n">
        <f aca="false">COUNTIFS(戦力評価!$AM:$AM,"&lt;0.05")</f>
        <v>68</v>
      </c>
    </row>
    <row r="3" customFormat="false" ht="12.8" hidden="false" customHeight="false" outlineLevel="0" collapsed="false">
      <c r="A3" s="1" t="s">
        <v>361</v>
      </c>
      <c r="B3" s="10" t="n">
        <f aca="false">(COUNTIFS(戦力評価!$AL:$AL,"一致",戦力評価!$AM:$AM,"&lt;0.1",戦力評価!$AM:$AM,"&gt;=0.05")+COUNTIFS(戦力評価!$AL:$AL,"分",戦力評価!$AM:$AM,"&lt;0.1",戦力評価!$AM:$AM,"&gt;=0.05")/2)/COUNTIFS(戦力評価!$AM:$AM,"&lt;0.1",戦力評価!$AM:$AM,"&gt;=0.05")</f>
        <v>0.685185185185185</v>
      </c>
      <c r="C3" s="1" t="n">
        <f aca="false">COUNTIFS(戦力評価!$AM:$AM,"&lt;0.1",戦力評価!$AM:$AM,"&gt;=0.05")</f>
        <v>54</v>
      </c>
      <c r="D3" s="1" t="s">
        <v>362</v>
      </c>
      <c r="E3" s="10" t="n">
        <f aca="false">(COUNTIFS(戦力評価!$AL:$AL,"一致",戦力評価!$AM:$AM,"&lt;0.1")+COUNTIFS(戦力評価!$AL:$AL,"分",戦力評価!$AM:$AM,"&lt;0.1")/2)/COUNTIFS(戦力評価!$AM:$AM,"&lt;0.1")</f>
        <v>0.651639344262295</v>
      </c>
      <c r="F3" s="1" t="n">
        <f aca="false">COUNTIFS(戦力評価!$AM:$AM,"&lt;0.1")</f>
        <v>122</v>
      </c>
    </row>
    <row r="4" customFormat="false" ht="12.8" hidden="false" customHeight="false" outlineLevel="0" collapsed="false">
      <c r="A4" s="1" t="s">
        <v>363</v>
      </c>
      <c r="B4" s="10" t="n">
        <f aca="false">(COUNTIFS(戦力評価!$AL:$AL,"一致",戦力評価!$AM:$AM,"&lt;0.15",戦力評価!$AM:$AM,"&gt;=0.1")+COUNTIFS(戦力評価!$AL:$AL,"分",戦力評価!$AM:$AM,"&lt;0.15",戦力評価!$AM:$AM,"&gt;=0.1")/2)/COUNTIFS(戦力評価!$AM:$AM,"&lt;0.15",戦力評価!$AM:$AM,"&gt;=0.1")</f>
        <v>0.951219512195122</v>
      </c>
      <c r="C4" s="1" t="n">
        <f aca="false">COUNTIFS(戦力評価!$AM:$AM,"&lt;0.15",戦力評価!$AM:$AM,"&gt;=0.1")</f>
        <v>41</v>
      </c>
      <c r="E4" s="10"/>
    </row>
    <row r="5" customFormat="false" ht="12.8" hidden="false" customHeight="false" outlineLevel="0" collapsed="false">
      <c r="A5" s="1" t="s">
        <v>364</v>
      </c>
      <c r="B5" s="10" t="n">
        <f aca="false">(COUNTIFS(戦力評価!$AL:$AL,"一致",戦力評価!$AM:$AM,"&lt;0.2",戦力評価!$AM:$AM,"&gt;=0.15")+COUNTIFS(戦力評価!$AL:$AL,"分",戦力評価!$AM:$AM,"&lt;0.2",戦力評価!$AM:$AM,"&gt;=0.15")/2)/COUNTIFS(戦力評価!$AM:$AM,"&lt;0.2",戦力評価!$AM:$AM,"&gt;=0.15")</f>
        <v>0.98</v>
      </c>
      <c r="C5" s="1" t="n">
        <f aca="false">COUNTIFS(戦力評価!$AM:$AM,"&lt;0.2",戦力評価!$AM:$AM,"&gt;=0.15")</f>
        <v>25</v>
      </c>
      <c r="D5" s="1" t="s">
        <v>365</v>
      </c>
      <c r="E5" s="10" t="n">
        <f aca="false">(COUNTIFS(戦力評価!$AL:$AL,"一致",戦力評価!$AM:$AM,"&lt;0.2",戦力評価!$AM:$AM,"&gt;=0.1")+COUNTIFS(戦力評価!$AL:$AL,"分",戦力評価!$AM:$AM,"&lt;0.2",戦力評価!$AM:$AM,"&gt;=0.1")/2)/COUNTIFS(戦力評価!$AM:$AM,"&lt;0.2",戦力評価!$AM:$AM,"&gt;=0.1")</f>
        <v>0.962121212121212</v>
      </c>
      <c r="F5" s="1" t="n">
        <f aca="false">COUNTIFS(戦力評価!$AM:$AM,"&lt;0.2",戦力評価!$AM:$AM,"&gt;=0.1")</f>
        <v>66</v>
      </c>
    </row>
    <row r="6" customFormat="false" ht="12.8" hidden="false" customHeight="false" outlineLevel="0" collapsed="false">
      <c r="A6" s="1" t="s">
        <v>366</v>
      </c>
      <c r="B6" s="10" t="n">
        <f aca="false">(COUNTIFS(戦力評価!$AL:$AL,"一致",戦力評価!$AM:$AM,"&lt;0.3",戦力評価!$AM:$AM,"&gt;=0.2")+COUNTIFS(戦力評価!$AL:$AL,"分",戦力評価!$AM:$AM,"&lt;0.3",戦力評価!$AM:$AM,"&gt;=0.2")/2)/COUNTIFS(戦力評価!$AM:$AM,"&lt;0.3",戦力評価!$AM:$AM,"&gt;=0.2")</f>
        <v>1</v>
      </c>
      <c r="C6" s="1" t="n">
        <f aca="false">COUNTIFS(戦力評価!$AM:$AM,"&lt;0.3",戦力評価!$AM:$AM,"&gt;=0.2")</f>
        <v>24</v>
      </c>
      <c r="E6" s="10"/>
    </row>
    <row r="7" customFormat="false" ht="12.8" hidden="false" customHeight="false" outlineLevel="0" collapsed="false">
      <c r="A7" s="49" t="s">
        <v>367</v>
      </c>
      <c r="B7" s="50" t="n">
        <f aca="false">(COUNTIFS(戦力評価!$AL:$AL,"一致",戦力評価!$AM:$AM,"&gt;=0.3")+COUNTIFS(戦力評価!$AL:$AL,"分",戦力評価!$AM:$AM,"&gt;=0.3")/2)/COUNTIF(戦力評価!$AM:$AM,"&gt;=0.3")</f>
        <v>1</v>
      </c>
      <c r="C7" s="49" t="n">
        <f aca="false">COUNTIF(戦力評価!$AM:$AM,"&gt;=0.3")</f>
        <v>4</v>
      </c>
      <c r="D7" s="49" t="s">
        <v>368</v>
      </c>
      <c r="E7" s="50" t="n">
        <f aca="false">(COUNTIFS(戦力評価!$AL:$AL,"一致",戦力評価!$AM:$AM,"&gt;=0.2")+COUNTIFS(戦力評価!$AL:$AL,"分",戦力評価!$AM:$AM,"&gt;=0.2")/2)/COUNTIF(戦力評価!$AM:$AM,"&gt;=0.2")</f>
        <v>1</v>
      </c>
      <c r="F7" s="49" t="n">
        <f aca="false">COUNTIF(戦力評価!$AM:$AM,"&gt;=0.2")</f>
        <v>28</v>
      </c>
    </row>
    <row r="8" customFormat="false" ht="12.8" hidden="false" customHeight="false" outlineLevel="0" collapsed="false">
      <c r="A8" s="1" t="s">
        <v>369</v>
      </c>
      <c r="B8" s="10" t="n">
        <f aca="false">(COUNTIFS(戦力評価!$AL:$AL,"一致",戦力評価!$AM:$AM,"&gt;=0")+COUNTIFS(戦力評価!$AL:$AL,"分",戦力評価!$AM:$AM,"&gt;=0")/2)/COUNTIF(戦力評価!$AM:$AM,"&gt;=0")</f>
        <v>0.791666666666667</v>
      </c>
      <c r="C8" s="1" t="n">
        <f aca="false">SUM(C2:C7)</f>
        <v>216</v>
      </c>
      <c r="F8" s="1" t="n">
        <f aca="false">SUM(F2:F7)</f>
        <v>216</v>
      </c>
    </row>
    <row r="11" customFormat="false" ht="12.8" hidden="false" customHeight="false" outlineLevel="0" collapsed="false">
      <c r="A11" s="1" t="s">
        <v>370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&amp;C&amp;"Arial,標準"&amp;A</oddHeader>
    <oddFooter>&amp;C&amp;"Arial,標準"ページ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17578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2020-09-14T13:05:07Z</dcterms:created>
  <dc:creator/>
  <dc:description/>
  <dc:language>ja-JP</dc:language>
  <cp:lastModifiedBy/>
  <dcterms:modified xsi:type="dcterms:W3CDTF">2023-06-30T11:34:54Z</dcterms:modified>
  <cp:revision>1528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